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codeName="DieseArbeitsmappe"/>
  <xr:revisionPtr revIDLastSave="0" documentId="10_ncr:100000_{B58D203A-A0B6-4F0D-8A48-E06C0497750E}" xr6:coauthVersionLast="31" xr6:coauthVersionMax="31" xr10:uidLastSave="{00000000-0000-0000-0000-000000000000}"/>
  <workbookProtection workbookAlgorithmName="SHA-512" workbookHashValue="FViZyHDvBKmC/8v/NRXyF/u6+4U3XBws/cX+VhEMd0zs/dkp3MEtOQeuFWojqSKhQZtcOGPVzva9EuYGqqpDrw==" workbookSaltValue="V42um2E2Z66aAL+P1QOoxA==" workbookSpinCount="100000" lockStructure="1"/>
  <bookViews>
    <workbookView xWindow="0" yWindow="0" windowWidth="28800" windowHeight="12450" xr2:uid="{00000000-000D-0000-FFFF-FFFF00000000}"/>
  </bookViews>
  <sheets>
    <sheet name="Fragebogen H2" sheetId="16" r:id="rId1"/>
    <sheet name="Hilfstabelle" sheetId="19" state="hidden" r:id="rId2"/>
  </sheets>
  <definedNames>
    <definedName name="Assessment">#REF!</definedName>
    <definedName name="Bevorratung">Hilfstabelle!$B$12:$B$14</definedName>
    <definedName name="Considered">#REF!</definedName>
    <definedName name="_xlnm.Print_Area" localSheetId="0">'Fragebogen H2'!$A$1:$G$71</definedName>
    <definedName name="Fahrzeuge">Hilfstabelle!$A$12:$A$13</definedName>
    <definedName name="selected">#REF!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19" l="1"/>
  <c r="F30" i="16"/>
  <c r="F23" i="16"/>
  <c r="E36" i="16"/>
  <c r="C18" i="19" s="1"/>
  <c r="E46" i="16"/>
  <c r="D26" i="19" s="1"/>
  <c r="E47" i="16"/>
  <c r="D27" i="19" s="1"/>
  <c r="E44" i="16"/>
  <c r="D22" i="19" s="1"/>
  <c r="E45" i="16"/>
  <c r="D23" i="19" s="1"/>
  <c r="E42" i="16"/>
  <c r="D18" i="19" s="1"/>
  <c r="E43" i="16"/>
  <c r="D19" i="19" s="1"/>
  <c r="E41" i="16"/>
  <c r="C27" i="19" s="1"/>
  <c r="E40" i="16"/>
  <c r="C26" i="19" s="1"/>
  <c r="E38" i="16"/>
  <c r="C22" i="19" s="1"/>
  <c r="E39" i="16"/>
  <c r="C23" i="19" s="1"/>
  <c r="E37" i="16"/>
  <c r="C19" i="19" s="1"/>
  <c r="D29" i="19" l="1"/>
  <c r="C29" i="19"/>
  <c r="D30" i="19"/>
  <c r="C30" i="19"/>
  <c r="F50" i="16" s="1"/>
  <c r="F49" i="16" l="1"/>
  <c r="F52" i="16" l="1"/>
  <c r="H19" i="19"/>
  <c r="H27" i="19"/>
  <c r="H20" i="19"/>
</calcChain>
</file>

<file path=xl/sharedStrings.xml><?xml version="1.0" encoding="utf-8"?>
<sst xmlns="http://schemas.openxmlformats.org/spreadsheetml/2006/main" count="224" uniqueCount="143">
  <si>
    <t>#</t>
  </si>
  <si>
    <t>%</t>
  </si>
  <si>
    <t>m²</t>
  </si>
  <si>
    <t>km/d</t>
  </si>
  <si>
    <t>m</t>
  </si>
  <si>
    <t>-</t>
  </si>
  <si>
    <t>Technische Spezifikation</t>
  </si>
  <si>
    <t>Einheit</t>
  </si>
  <si>
    <t>Einsatztage pro Bus pro Jahr</t>
  </si>
  <si>
    <t>Betriebsstrategie Betankung</t>
  </si>
  <si>
    <t>Stunden</t>
  </si>
  <si>
    <t>Wasserstoffzielkosten</t>
  </si>
  <si>
    <t>Bevorzugte Wasserstoffbereitstellung (optional)</t>
  </si>
  <si>
    <t>Umweltauswirkungen (optional)</t>
  </si>
  <si>
    <t>Einschränkungen, zusätzliche Anforderungen</t>
  </si>
  <si>
    <t>ggf. Vorsehen von Vertragspönalen, sofern die Verfügbarkeit nicht erreicht wird (optional)</t>
  </si>
  <si>
    <t>Fragenbogen Wasserstoffinfrastruktur</t>
  </si>
  <si>
    <t>Anzahl Busse, die umgestellt werden sollen</t>
  </si>
  <si>
    <t>Leistungsanforderungen</t>
  </si>
  <si>
    <t>Daten des Busbetreibers</t>
  </si>
  <si>
    <t>Flächen- + Kostenabschätzung</t>
  </si>
  <si>
    <t>BZ</t>
  </si>
  <si>
    <t>Tankstelle</t>
  </si>
  <si>
    <r>
      <t>Abschätzung Fläche [m</t>
    </r>
    <r>
      <rPr>
        <b/>
        <vertAlign val="superscript"/>
        <sz val="9"/>
        <color theme="1"/>
        <rFont val="Arial"/>
        <family val="2"/>
      </rPr>
      <t>2</t>
    </r>
    <r>
      <rPr>
        <b/>
        <sz val="9"/>
        <color theme="1"/>
        <rFont val="Arial"/>
        <family val="2"/>
      </rPr>
      <t>]</t>
    </r>
  </si>
  <si>
    <t>± 20 %</t>
  </si>
  <si>
    <t>Solobus</t>
  </si>
  <si>
    <t>Gelenkbus</t>
  </si>
  <si>
    <t>Abschätzung Kosten [mio. €]</t>
  </si>
  <si>
    <t>Anzahl Busse SORT 1</t>
  </si>
  <si>
    <t xml:space="preserve">Ladeinfrastruktur </t>
  </si>
  <si>
    <t>Anzahl Busse SORT 2</t>
  </si>
  <si>
    <t>Tankstelle + Elektrolyseur</t>
  </si>
  <si>
    <t>Anzahl Busse SORT 3</t>
  </si>
  <si>
    <t>Berechnungen SORT 1</t>
  </si>
  <si>
    <t>Berechnungen SORT 2</t>
  </si>
  <si>
    <t>Berechnungen SORT 3</t>
  </si>
  <si>
    <t>Summe Verbrauch [kgH2/Tag]</t>
  </si>
  <si>
    <t>ACHTUNG: Verbrauchsapproximationen für die BZ-REX-Fahrzeuge sind nicht verlinkt und müssen händisch geändert werden</t>
  </si>
  <si>
    <t>SLB</t>
  </si>
  <si>
    <t>SORT 1</t>
  </si>
  <si>
    <t>SORT 2</t>
  </si>
  <si>
    <t>SORT 3</t>
  </si>
  <si>
    <t>Mehrverbrauch Gelenkbus</t>
  </si>
  <si>
    <t>Fahrzeuge</t>
  </si>
  <si>
    <t>BZ-REX</t>
  </si>
  <si>
    <t>Bustyp</t>
  </si>
  <si>
    <t>wird berechnet</t>
  </si>
  <si>
    <t># Tage</t>
  </si>
  <si>
    <t xml:space="preserve">Speicherbedarf der Tankstelle </t>
  </si>
  <si>
    <t>Gesamtverbrauch</t>
  </si>
  <si>
    <t>ø Umlauflänge</t>
  </si>
  <si>
    <t>kWh/Tag</t>
  </si>
  <si>
    <t>Wasserstoffbedarfsbestimmung</t>
  </si>
  <si>
    <t>resultierender Tagesverbrauch je Bus H2 [kg/Tag]</t>
  </si>
  <si>
    <t>resultierender Tagesverbrauch je Bus [kWh/Tag]</t>
  </si>
  <si>
    <t>Summe Verbrauch [kWh/Tag]</t>
  </si>
  <si>
    <t>Bevorratung</t>
  </si>
  <si>
    <t>1-Tag</t>
  </si>
  <si>
    <t>2-Tage</t>
  </si>
  <si>
    <t>3-Tage</t>
  </si>
  <si>
    <t>Eingabe (opt.)</t>
  </si>
  <si>
    <t>Kommentare und Verweise</t>
  </si>
  <si>
    <t xml:space="preserve">Betriebliche Aspekte </t>
  </si>
  <si>
    <t># Busse / Stunde</t>
  </si>
  <si>
    <t>Betankungszeitfenster</t>
  </si>
  <si>
    <t>€/kWh</t>
  </si>
  <si>
    <t>Stromzielkosten Elektrolyse</t>
  </si>
  <si>
    <t>Stromzielkosten Laden</t>
  </si>
  <si>
    <t>\\ Ursprungswert rnv: 8,5, adaptiert mit Erfahrungswerten</t>
  </si>
  <si>
    <t>\\ Ursprungswert rnv: 9,5, adaptiert mit Erfahrungswerten</t>
  </si>
  <si>
    <t>BZ [kgH2/100km]</t>
  </si>
  <si>
    <r>
      <t>kg H</t>
    </r>
    <r>
      <rPr>
        <vertAlign val="subscript"/>
        <sz val="11"/>
        <color theme="1"/>
        <rFont val="Arial"/>
        <family val="2"/>
      </rPr>
      <t>2</t>
    </r>
    <r>
      <rPr>
        <sz val="11"/>
        <color theme="1"/>
        <rFont val="Arial"/>
        <family val="2"/>
      </rPr>
      <t xml:space="preserve"> /100km</t>
    </r>
  </si>
  <si>
    <t>Gesamtanzahl</t>
  </si>
  <si>
    <t xml:space="preserve">Finanz- und Umweltaspekte </t>
  </si>
  <si>
    <t>Flottenstruktur</t>
  </si>
  <si>
    <r>
      <t>kg H</t>
    </r>
    <r>
      <rPr>
        <vertAlign val="subscript"/>
        <sz val="11"/>
        <color theme="1"/>
        <rFont val="Arial"/>
        <family val="2"/>
      </rPr>
      <t>2</t>
    </r>
    <r>
      <rPr>
        <sz val="11"/>
        <color theme="1"/>
        <rFont val="Arial"/>
        <family val="2"/>
      </rPr>
      <t>/Tag</t>
    </r>
  </si>
  <si>
    <r>
      <t>kg H</t>
    </r>
    <r>
      <rPr>
        <vertAlign val="subscript"/>
        <sz val="11"/>
        <color theme="1"/>
        <rFont val="Arial"/>
        <family val="2"/>
      </rPr>
      <t>2</t>
    </r>
  </si>
  <si>
    <r>
      <t>€/kg H</t>
    </r>
    <r>
      <rPr>
        <vertAlign val="subscript"/>
        <sz val="11"/>
        <color theme="1"/>
        <rFont val="Arial"/>
        <family val="2"/>
      </rPr>
      <t>2</t>
    </r>
  </si>
  <si>
    <t xml:space="preserve">Erläuterungen </t>
  </si>
  <si>
    <t xml:space="preserve">Die blau hinterlegten Felder sind Berechnungsfelder und können nicht geändert werden. </t>
  </si>
  <si>
    <t>Die Kommentar- und Verweisspalte kann prinzipiell immer geändert bzw. ergänzt werden.</t>
  </si>
  <si>
    <t xml:space="preserve">Inhalt </t>
  </si>
  <si>
    <t xml:space="preserve">In den grau hinterlegten Feldern sind die Basiswerte hinterlegt, die Grundlage für die Berechnung sind. Diese können in den grünen Feldern rechts davon adaptiert werden. </t>
  </si>
  <si>
    <r>
      <t>Wasserstoff- und Stromverbrauch pro Bus
(</t>
    </r>
    <r>
      <rPr>
        <sz val="9"/>
        <color theme="1"/>
        <rFont val="Arial"/>
        <family val="2"/>
      </rPr>
      <t xml:space="preserve">Richtgrößen und Beispielwerte) </t>
    </r>
  </si>
  <si>
    <t xml:space="preserve">Die Anzahl an notwendigen (und möglichen) Tankspuren bzw. Zapfsäulen ist direkt mit der Betankungszeit verknüpft. Hierbei sei noch einmal auf die Besonderheiten des Wasserstofftbetankungsprozesses, erläutert in Kapitel 4.1, hingewiesen.  </t>
  </si>
  <si>
    <t>vgl. Kapitel 3.8</t>
  </si>
  <si>
    <t xml:space="preserve">Kapitel 3.5 beschreibt den Flächenbedarf für eine Tankstelle bzw. eine Tankstelle inklusive Wasserstofferzeugungsanlage. </t>
  </si>
  <si>
    <t xml:space="preserve">Der Fragebogen dient einer ersten Einordnung und soll dem Busbetreiber einen strukturierten Einstieg in die Thematik ermöglichen. Es wird explizit darauf hingewiesen, das zwar wesentliche Aspekte behandelt werden, jedoch keine Gewähr auf Vollständigkeit gegeben ist. 
Es wird auf eine Reihe von Fragen eingegangen, die möglichst frühzeitig im Projekt adressiert werden sollten. Dabei handelt es sich um betriebliche, technische, finanzielle und umweltliche Aspekte. Einige der Fragen sollten direkt zu beantworten sein, andere bedürfen eigener Konzeptentwicklungen und weiteren Planungsaufgaben, sind aber unabdingbar für die Einführung von Wasserstoffbussen. 
Zudem ist ein Rechner eingebaut, welcher anhand von Richtgrößen der SORT-Zyklen den Wasserstoff- bzw. Stromverbrauch der Flotte bestimmt.
Dies ermöglicht dem Busbetreiber die Abschätzung des Wasserstoffbedarfs seiner Flotte und liefert damit wichtige Informationen für die Planung der Infrastruktur. Anhand der Diagramme in Kapitel 3.5 und 3.8 können damit Flächenbedarf und Kosten einer Tankstelle überschlägig ermittelt werden. </t>
  </si>
  <si>
    <t>Die grün hinterlegten Felder sind Eingabefelder. Hier können entweder Daten wie Busanzahl, Verbrauchsdaten etc. eingegeben bzw. über Dropdown-Menüs die relevanten Fahrzeugtypen (vgl. Kapitel 2) ausgewählt werden.</t>
  </si>
  <si>
    <t>Gelenkbus (18-m- Fahrzeug)</t>
  </si>
  <si>
    <t>Solobus 
(12-m- Fahrzeug)</t>
  </si>
  <si>
    <t xml:space="preserve">Kapitel 3.1 beschreibt die wesentlichen Faktoren, die Einfluss auf den Wasserstoffbedarf der Busse haben. Bitte nutzen Sie die Felder links zur Eingabe der Anzahl an Bussen sowie der zugehörigen Umlauflänge. Auf Basis dessen werden unten die Verbrauchswerte berechnet. </t>
  </si>
  <si>
    <t xml:space="preserve">Die Größe der Busflotte in der Anfangsphase sowie die Erweiterung der Flotte bis zur finalen Ausbaustufe haben entscheidenden Einfluss auf die Ausgestaltung der Infrastruktur (vgl. Kapitel 3.7). Die Aufstellung eines möglichen Ausbauplanes bereits zu Beginn kann aufzeigen, wo Überkapazitäten der Tankstelle auftreten würden. </t>
  </si>
  <si>
    <t xml:space="preserve">z. B. &gt; 40 in 2030 </t>
  </si>
  <si>
    <t xml:space="preserve">z. B. 5 x 12-m-Fahrzeug, 10 x 18-m-Fahrzeug pro Jahr oder insgesamt 10 Fahrzeuge 2020, 20 Fahrzeuge 2022, etc. </t>
  </si>
  <si>
    <t>z. B. 270</t>
  </si>
  <si>
    <t>Geplante Zielgröße Busflotte</t>
  </si>
  <si>
    <t>Geplanter schrittweiser Hochlauf auf Zielgröße</t>
  </si>
  <si>
    <t>BZ oder BZ-REX: Bitte rechts im Dropdown-Menü auswählen</t>
  </si>
  <si>
    <t xml:space="preserve">Die hier genannten Verbrauchsdaten sind Richtgrößen und sollen nur als erste Einschätzung dienen. 
Beim BZ-REX-Fahrzeug sind die Verbräuche direkt von der Fahrzeugkonfiguration (Batteriekapazität, Brennstoffzellenleistung), der Betriebsstrategie und der Umlauflänge abhängig (vgl. Kapitel 2). 
Grundsätzlich ist auch ein Mischbetrieb von BZ- und BZ-REX-Fahrzeugen denkbar, hier werden die Fahrzeugtypen und die zugehörige Infrastruktur jedoch separat betrachtet. </t>
  </si>
  <si>
    <r>
      <t>kg H</t>
    </r>
    <r>
      <rPr>
        <vertAlign val="subscript"/>
        <sz val="11"/>
        <color theme="1"/>
        <rFont val="Arial"/>
        <family val="2"/>
      </rPr>
      <t>2</t>
    </r>
    <r>
      <rPr>
        <sz val="11"/>
        <color theme="1"/>
        <rFont val="Arial"/>
        <family val="2"/>
      </rPr>
      <t>/100km</t>
    </r>
  </si>
  <si>
    <t>kWh Strom/100km</t>
  </si>
  <si>
    <t>Gelenkbus (18-m-Fahrzeug)</t>
  </si>
  <si>
    <t>Ladetechnologie und -leistung für das Laden über Nacht (sofern bekannt)</t>
  </si>
  <si>
    <t xml:space="preserve">Täglicher Flottenbedarf Strom </t>
  </si>
  <si>
    <t xml:space="preserve">Gewünschte Gesamtbevorratung </t>
  </si>
  <si>
    <t xml:space="preserve">Die notwendige Ladeleistung hängt im Wesentlichen von der Kapazität der Fahrzeugbatterie und der vorhandenen Ladezeit ab. Je größer die Batterie bzw. je kürzer die zur Verfügung stehende Ladezeit, desto größer muss die Anschlussleistung sein. </t>
  </si>
  <si>
    <t xml:space="preserve">z. B. CCS 50 kW … </t>
  </si>
  <si>
    <r>
      <t>Je größer die notwendige Bevorratung ist, desto teurer ist die Infrastruktur. Als grober Richtwert können Speicherkosten von 800-1200 €/kg H</t>
    </r>
    <r>
      <rPr>
        <i/>
        <vertAlign val="subscript"/>
        <sz val="11"/>
        <color theme="1" tint="0.499984740745262"/>
        <rFont val="Arial"/>
        <family val="2"/>
      </rPr>
      <t>2</t>
    </r>
    <r>
      <rPr>
        <i/>
        <sz val="11"/>
        <color theme="1" tint="0.499984740745262"/>
        <rFont val="Arial"/>
        <family val="2"/>
      </rPr>
      <t xml:space="preserve"> angesetzt werden.</t>
    </r>
  </si>
  <si>
    <r>
      <t>Täglicher Flottenbedarf H</t>
    </r>
    <r>
      <rPr>
        <vertAlign val="subscript"/>
        <sz val="11"/>
        <color theme="1"/>
        <rFont val="Arial"/>
        <family val="2"/>
      </rPr>
      <t>2</t>
    </r>
  </si>
  <si>
    <t>Standardmäßig wird von einer Zweitagesbevorratung ausgegangen, wenn oben kein anderer Wert angegeben wurde. Dies hat sich als sinnvoller Kompromiss zwischen Infrastrukturkosten und Versorgungssicherheit erwiesen. Je nach Flottengröße und gewünschter Bevorratung kann sich ein Speicherbedarf von mehr als drei Tonnen Wasserstoff an einer Liegenschaft ergeben. Hier sei zu beachten, dass damit zwangsläufig ein Genehmigungsverfahren nach Bundes-Immissionsschutzgesetz (BImSchG, vgl. Kapitel 6.3) zu durchlaufen ist.</t>
  </si>
  <si>
    <t xml:space="preserve">Hier sei erwähnt, dass entsprechende andere Voraussetzungen (z. B. bzgl. Eichfähigkeit der Tankkupplung, Kapitel 3.3) gegeben sind, wenn eine öffentliche Tankstelle errichtet wird. </t>
  </si>
  <si>
    <t>Relevante Örtlichkeit für Tankstelle bzw. Eigenerzeugungsanlage inkl. notwendiger Ausrüstung (z. B. Produktion, Kompression, Speicherung, Dosieranlage)</t>
  </si>
  <si>
    <t>z. B. an öffentlicher Tankstelle</t>
  </si>
  <si>
    <t>z. B. für den Flottenhochlauf 12 Busse pro Stunde, für den Pilot 15 Busse in zwei Stunden</t>
  </si>
  <si>
    <t>z. B. Hochlauf 5 €/kg, Pilotphase max. 8 €/kg</t>
  </si>
  <si>
    <t>z. B. 18 ct/kWh</t>
  </si>
  <si>
    <t xml:space="preserve">Maximal verfügbarer Platz (z. B. im Depot, an öffentlichen Tankstelle etc.) </t>
  </si>
  <si>
    <t>Maximale Höhe</t>
  </si>
  <si>
    <t>Ggf. bereits verfügbare Betankungsanlagen / Adaptierfähigkeit für die Bustechnologie</t>
  </si>
  <si>
    <t xml:space="preserve">z. B. verfügbarer Platz:  max. 405 m² (18 x 22,5 m) </t>
  </si>
  <si>
    <t>z. B. am Betriebshof, öffentlich etc.</t>
  </si>
  <si>
    <t>z. B. maximal erlaubte Bauhöhe am Depot / relevanter Örtlichkeit</t>
  </si>
  <si>
    <r>
      <t>H</t>
    </r>
    <r>
      <rPr>
        <i/>
        <vertAlign val="subscript"/>
        <sz val="11"/>
        <color theme="1" tint="0.34998626667073579"/>
        <rFont val="Arial"/>
        <family val="2"/>
      </rPr>
      <t>2</t>
    </r>
    <r>
      <rPr>
        <i/>
        <sz val="11"/>
        <color theme="1" tint="0.34998626667073579"/>
        <rFont val="Arial"/>
        <family val="2"/>
      </rPr>
      <t>Mobility arbeitet aktuell an einem flächendeckenden Aufbau einer Wasserstoff-Infrastruktur für Brennstoffzellen-Pkw, welche jedoch bei 700 bar betrieben wird (Busse: 350 bar). Ggf. kann eine Tankstelle für eine Pilotphase von wenigen Bussen auf die 350-bar-Technologie adaptiert werden.</t>
    </r>
  </si>
  <si>
    <t xml:space="preserve">Back-to-back-Kapazität </t>
  </si>
  <si>
    <t>z. B. 24/7 oder mehrere Zeitfenster 
(4:00-6:00, 12:00-14:00)</t>
  </si>
  <si>
    <t xml:space="preserve">Die Anzahl der Busse pro Stunde ist direkt gekoppelt mit den Anforderungen an die Tankstelle hinsichtlich Back-to-back-Kapazität und damit der Speicher- und Verdichterauslegung. </t>
  </si>
  <si>
    <r>
      <t>Aufgrund der relativ geringen Kapazität eines H</t>
    </r>
    <r>
      <rPr>
        <i/>
        <vertAlign val="subscript"/>
        <sz val="11"/>
        <color theme="1" tint="0.34998626667073579"/>
        <rFont val="Arial"/>
        <family val="2"/>
      </rPr>
      <t>2</t>
    </r>
    <r>
      <rPr>
        <i/>
        <sz val="11"/>
        <color theme="1" tint="0.34998626667073579"/>
        <rFont val="Arial"/>
        <family val="2"/>
      </rPr>
      <t xml:space="preserve">-Trailers (400 - 600 kg aktuell, je nach Druckniveau) spielt die Anlieferlogistik eine nicht unwesentliche Rolle. Je nach Flottengröße können mehrere Lieferungen pro Tag nötig sein. </t>
    </r>
  </si>
  <si>
    <t>z. B. 24/7 oder analog mehrere Zeitfenster pro Tag (z. B. 4:00-6:00, 12:00-14:00)</t>
  </si>
  <si>
    <t xml:space="preserve">z. B. mind. 3, 2 für den Standardbetrieb mit zwei Zapfsäulen, eine als Backup </t>
  </si>
  <si>
    <r>
      <t>Zeitfenster zur H</t>
    </r>
    <r>
      <rPr>
        <vertAlign val="subscript"/>
        <sz val="11"/>
        <rFont val="Arial"/>
        <family val="2"/>
      </rPr>
      <t>2</t>
    </r>
    <r>
      <rPr>
        <sz val="11"/>
        <rFont val="Arial"/>
        <family val="2"/>
      </rPr>
      <t>-Anlieferung</t>
    </r>
  </si>
  <si>
    <t>Minimale Anzahl an Tankstellen bzw. Zapfpunkten</t>
  </si>
  <si>
    <t>Erwartete Verfügbarkeit der Tankstelle</t>
  </si>
  <si>
    <t>Gewünschtes Betreibermodell (optional)</t>
  </si>
  <si>
    <t>z. B. 99,9 % 
kalkuliert auf einer 24/7-Basis, Kalkulationsgrundlage (hier 24/7)</t>
  </si>
  <si>
    <t>Eigenbetrieb oder über Dritte (speziell im Falle einer Onsite-Herstellung)</t>
  </si>
  <si>
    <r>
      <t>Die Energieträgerkosten bestimmen im Wesentlichen die laufenden Kosten. Um einen wirtschaftlichen Betrieb gewährleisten zu können, sollte daher vorab abgeschätzt werden, welche Zielkosten erreicht werden müssen. In Kombination mit den erzielbaren Stromkosten kann ggf. hier bereits eine Entscheidung für oder gegen eine eigene H</t>
    </r>
    <r>
      <rPr>
        <i/>
        <vertAlign val="subscript"/>
        <sz val="11"/>
        <color theme="1" tint="0.34998626667073579"/>
        <rFont val="Arial"/>
        <family val="2"/>
      </rPr>
      <t>2</t>
    </r>
    <r>
      <rPr>
        <i/>
        <sz val="11"/>
        <color theme="1" tint="0.34998626667073579"/>
        <rFont val="Arial"/>
        <family val="2"/>
      </rPr>
      <t>-Herstellung oder H</t>
    </r>
    <r>
      <rPr>
        <i/>
        <vertAlign val="subscript"/>
        <sz val="11"/>
        <color theme="1" tint="0.34998626667073579"/>
        <rFont val="Arial"/>
        <family val="2"/>
      </rPr>
      <t>2</t>
    </r>
    <r>
      <rPr>
        <i/>
        <sz val="11"/>
        <color theme="1" tint="0.34998626667073579"/>
        <rFont val="Arial"/>
        <family val="2"/>
      </rPr>
      <t xml:space="preserve">-Belieferung gefällt werden (Kapitel 3.8). </t>
    </r>
  </si>
  <si>
    <t>z. B. 5 ct/kWh</t>
  </si>
  <si>
    <t>Onsite-Produktion von rein grünem Wasserstoff oder mindestens 50 % aus erneuerbaren Quellen …</t>
  </si>
  <si>
    <r>
      <t>z. B. min. 80 % CO</t>
    </r>
    <r>
      <rPr>
        <i/>
        <vertAlign val="subscript"/>
        <sz val="11"/>
        <color theme="1" tint="0.34998626667073579"/>
        <rFont val="Arial"/>
        <family val="2"/>
      </rPr>
      <t>2</t>
    </r>
    <r>
      <rPr>
        <i/>
        <sz val="11"/>
        <color theme="1" tint="0.34998626667073579"/>
        <rFont val="Arial"/>
        <family val="2"/>
      </rPr>
      <t>-Reduktion im Vgl. zu Diesel</t>
    </r>
  </si>
  <si>
    <r>
      <t>Das Herstellungsverfahren des Wasserstoffs ist entscheidend für die CO</t>
    </r>
    <r>
      <rPr>
        <i/>
        <vertAlign val="subscript"/>
        <sz val="11"/>
        <color theme="1" tint="0.34998626667073579"/>
        <rFont val="Arial"/>
        <family val="2"/>
      </rPr>
      <t>2</t>
    </r>
    <r>
      <rPr>
        <i/>
        <sz val="11"/>
        <color theme="1" tint="0.34998626667073579"/>
        <rFont val="Arial"/>
        <family val="2"/>
      </rPr>
      <t>-Emissionen des Busbetriebs. Über CertifHy kann CO</t>
    </r>
    <r>
      <rPr>
        <i/>
        <vertAlign val="subscript"/>
        <sz val="11"/>
        <color theme="1" tint="0.34998626667073579"/>
        <rFont val="Arial"/>
        <family val="2"/>
      </rPr>
      <t>2</t>
    </r>
    <r>
      <rPr>
        <i/>
        <sz val="11"/>
        <color theme="1" tint="0.34998626667073579"/>
        <rFont val="Arial"/>
        <family val="2"/>
      </rPr>
      <t>-armer bzw. erneuerbarer Wasserstoff dann zertifiziert werden, wenn bei dessen Herstellung mindestens 60 % weniger CO</t>
    </r>
    <r>
      <rPr>
        <i/>
        <vertAlign val="subscript"/>
        <sz val="11"/>
        <color theme="1" tint="0.34998626667073579"/>
        <rFont val="Arial"/>
        <family val="2"/>
      </rPr>
      <t>2</t>
    </r>
    <r>
      <rPr>
        <i/>
        <sz val="11"/>
        <color theme="1" tint="0.34998626667073579"/>
        <rFont val="Arial"/>
        <family val="2"/>
      </rPr>
      <t xml:space="preserve">-Emissionen als bei der industriellen Herstellung aus fossilem Erdgas freigesetzt werden (vgl. Kapitel 5). </t>
    </r>
  </si>
  <si>
    <t>z. B. bekannte Fluktuationen im Bedarf zwischen Wochentagen und Wochenenden, Risiken hinsichtlich Sicherheit (Oberleitungen etc.), notwendige Sicherheitsabstände</t>
  </si>
  <si>
    <t xml:space="preserve">Beispiele / Typische Werte (genutzt für Berechnungen)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</si>
</sst>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Arial"/>
      <family val="2"/>
    </font>
    <font>
      <vertAlign val="subscript"/>
      <sz val="11"/>
      <color theme="1"/>
      <name val="Arial"/>
      <family val="2"/>
    </font>
    <font>
      <i/>
      <sz val="12"/>
      <color theme="1"/>
      <name val="Arial"/>
      <family val="2"/>
    </font>
    <font>
      <i/>
      <sz val="11"/>
      <color theme="1"/>
      <name val="Arial"/>
      <family val="2"/>
    </font>
    <font>
      <sz val="9"/>
      <color theme="1"/>
      <name val="Arial"/>
      <family val="2"/>
    </font>
    <font>
      <b/>
      <sz val="11"/>
      <color theme="1"/>
      <name val="Arial"/>
      <family val="2"/>
    </font>
    <font>
      <sz val="11"/>
      <color theme="1" tint="0.499984740745262"/>
      <name val="Arial"/>
      <family val="2"/>
    </font>
    <font>
      <sz val="11"/>
      <name val="Arial"/>
      <family val="2"/>
    </font>
    <font>
      <i/>
      <sz val="11"/>
      <color theme="1" tint="0.499984740745262"/>
      <name val="Arial"/>
      <family val="2"/>
    </font>
    <font>
      <b/>
      <sz val="14"/>
      <color theme="1"/>
      <name val="Arial"/>
      <family val="2"/>
    </font>
    <font>
      <i/>
      <sz val="13"/>
      <color theme="1"/>
      <name val="Arial"/>
      <family val="2"/>
    </font>
    <font>
      <sz val="11"/>
      <color theme="1" tint="0.34998626667073579"/>
      <name val="Arial"/>
      <family val="2"/>
    </font>
    <font>
      <b/>
      <sz val="22"/>
      <color theme="1"/>
      <name val="Arial"/>
      <family val="2"/>
    </font>
    <font>
      <b/>
      <sz val="18"/>
      <color theme="1"/>
      <name val="Arial"/>
      <family val="2"/>
    </font>
    <font>
      <b/>
      <i/>
      <sz val="9"/>
      <color theme="1"/>
      <name val="Arial"/>
      <family val="2"/>
    </font>
    <font>
      <b/>
      <vertAlign val="superscript"/>
      <sz val="9"/>
      <color theme="1"/>
      <name val="Arial"/>
      <family val="2"/>
    </font>
    <font>
      <b/>
      <sz val="9"/>
      <color theme="1"/>
      <name val="Arial"/>
      <family val="2"/>
    </font>
    <font>
      <b/>
      <i/>
      <sz val="11"/>
      <name val="Arial"/>
      <family val="2"/>
    </font>
    <font>
      <i/>
      <sz val="13"/>
      <name val="Arial"/>
      <family val="2"/>
    </font>
    <font>
      <i/>
      <sz val="11"/>
      <name val="Arial"/>
      <family val="2"/>
    </font>
    <font>
      <i/>
      <sz val="11"/>
      <color rgb="FF00B0F0"/>
      <name val="Arial"/>
      <family val="2"/>
    </font>
    <font>
      <i/>
      <sz val="11"/>
      <color theme="1" tint="0.34998626667073579"/>
      <name val="Arial"/>
      <family val="2"/>
    </font>
    <font>
      <i/>
      <vertAlign val="subscript"/>
      <sz val="11"/>
      <color theme="1" tint="0.34998626667073579"/>
      <name val="Arial"/>
      <family val="2"/>
    </font>
    <font>
      <b/>
      <sz val="20"/>
      <name val="Arial"/>
      <family val="2"/>
    </font>
    <font>
      <i/>
      <vertAlign val="subscript"/>
      <sz val="11"/>
      <color theme="1" tint="0.499984740745262"/>
      <name val="Arial"/>
      <family val="2"/>
    </font>
    <font>
      <vertAlign val="subscript"/>
      <sz val="1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00B0F0"/>
        <bgColor indexed="64"/>
      </patternFill>
    </fill>
    <fill>
      <patternFill patternType="solid">
        <fgColor theme="9" tint="0.39997558519241921"/>
        <bgColor indexed="64"/>
      </patternFill>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s>
  <cellStyleXfs count="1">
    <xf numFmtId="0" fontId="0" fillId="0" borderId="0"/>
  </cellStyleXfs>
  <cellXfs count="123">
    <xf numFmtId="0" fontId="0" fillId="0" borderId="0" xfId="0"/>
    <xf numFmtId="0" fontId="0" fillId="0" borderId="2" xfId="0" applyBorder="1" applyAlignment="1">
      <alignment horizontal="center" vertical="center"/>
    </xf>
    <xf numFmtId="0" fontId="3" fillId="0" borderId="0" xfId="0" applyFont="1"/>
    <xf numFmtId="0" fontId="6" fillId="0" borderId="0" xfId="0" applyFont="1"/>
    <xf numFmtId="0" fontId="0" fillId="0" borderId="0" xfId="0" applyAlignment="1">
      <alignment horizontal="center"/>
    </xf>
    <xf numFmtId="0" fontId="9" fillId="0" borderId="0" xfId="0" applyFont="1"/>
    <xf numFmtId="0" fontId="7"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wrapText="1"/>
    </xf>
    <xf numFmtId="0" fontId="12" fillId="0" borderId="0" xfId="0" applyFont="1"/>
    <xf numFmtId="0" fontId="0" fillId="0" borderId="8" xfId="0" applyBorder="1" applyAlignment="1">
      <alignment horizontal="center" vertical="center" wrapText="1"/>
    </xf>
    <xf numFmtId="0" fontId="0" fillId="0" borderId="2" xfId="0" applyBorder="1" applyAlignment="1">
      <alignment horizontal="center" vertical="center" wrapText="1"/>
    </xf>
    <xf numFmtId="0" fontId="7" fillId="0" borderId="8" xfId="0" applyFont="1" applyBorder="1" applyAlignment="1">
      <alignment vertical="center" wrapText="1"/>
    </xf>
    <xf numFmtId="0" fontId="11" fillId="0" borderId="1" xfId="0" applyFont="1" applyBorder="1" applyAlignment="1">
      <alignment vertical="center" wrapText="1"/>
    </xf>
    <xf numFmtId="0" fontId="5" fillId="0" borderId="0" xfId="0" applyFont="1" applyFill="1" applyAlignment="1">
      <alignment horizontal="center"/>
    </xf>
    <xf numFmtId="0" fontId="14" fillId="4" borderId="1" xfId="0" applyFont="1" applyFill="1" applyBorder="1"/>
    <xf numFmtId="1" fontId="17" fillId="5" borderId="1" xfId="0" applyNumberFormat="1" applyFont="1" applyFill="1" applyBorder="1" applyAlignment="1" applyProtection="1">
      <alignment horizontal="center"/>
      <protection hidden="1"/>
    </xf>
    <xf numFmtId="0" fontId="0" fillId="4" borderId="1" xfId="0" applyFill="1" applyBorder="1"/>
    <xf numFmtId="164" fontId="17" fillId="5" borderId="1" xfId="0" applyNumberFormat="1" applyFont="1" applyFill="1" applyBorder="1" applyAlignment="1" applyProtection="1">
      <alignment horizontal="center"/>
      <protection hidden="1"/>
    </xf>
    <xf numFmtId="0" fontId="14" fillId="0" borderId="0" xfId="0" applyFont="1" applyFill="1" applyBorder="1"/>
    <xf numFmtId="164" fontId="17" fillId="0" borderId="0" xfId="0" applyNumberFormat="1" applyFont="1" applyFill="1" applyBorder="1" applyAlignment="1">
      <alignment horizontal="center"/>
    </xf>
    <xf numFmtId="0" fontId="0" fillId="0" borderId="0" xfId="0" applyFill="1" applyBorder="1"/>
    <xf numFmtId="0" fontId="5" fillId="0" borderId="0" xfId="0" applyFont="1"/>
    <xf numFmtId="1" fontId="0" fillId="0" borderId="0" xfId="0" applyNumberFormat="1"/>
    <xf numFmtId="164" fontId="0" fillId="0" borderId="0" xfId="0" applyNumberFormat="1"/>
    <xf numFmtId="9" fontId="0" fillId="0" borderId="0" xfId="0" applyNumberFormat="1"/>
    <xf numFmtId="0" fontId="11" fillId="0" borderId="2" xfId="0" applyFont="1" applyBorder="1" applyAlignment="1">
      <alignment vertical="center" wrapText="1"/>
    </xf>
    <xf numFmtId="0" fontId="7" fillId="0" borderId="1" xfId="0" applyFont="1" applyBorder="1" applyAlignment="1">
      <alignment horizontal="center" vertical="center"/>
    </xf>
    <xf numFmtId="1" fontId="17" fillId="6"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xf>
    <xf numFmtId="1" fontId="3" fillId="2" borderId="1" xfId="0" applyNumberFormat="1"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0" borderId="1" xfId="0" applyFont="1" applyBorder="1" applyAlignment="1">
      <alignment vertical="center" wrapText="1"/>
    </xf>
    <xf numFmtId="0" fontId="7" fillId="0" borderId="1" xfId="0" applyFont="1" applyFill="1" applyBorder="1" applyAlignment="1">
      <alignment vertical="center" wrapText="1"/>
    </xf>
    <xf numFmtId="0" fontId="21" fillId="0" borderId="8" xfId="0" applyFont="1" applyFill="1" applyBorder="1" applyAlignment="1">
      <alignment horizontal="center" vertical="center" wrapText="1"/>
    </xf>
    <xf numFmtId="0" fontId="0" fillId="0" borderId="0" xfId="0" applyFont="1"/>
    <xf numFmtId="0" fontId="0" fillId="0" borderId="5" xfId="0" applyBorder="1" applyAlignment="1">
      <alignment wrapText="1"/>
    </xf>
    <xf numFmtId="0" fontId="21" fillId="0" borderId="6" xfId="0" applyFont="1" applyBorder="1" applyAlignment="1">
      <alignment vertical="center" wrapText="1"/>
    </xf>
    <xf numFmtId="0" fontId="9" fillId="6" borderId="0" xfId="0" applyFont="1" applyFill="1"/>
    <xf numFmtId="0" fontId="9" fillId="7" borderId="0" xfId="0" applyFont="1" applyFill="1"/>
    <xf numFmtId="0" fontId="9" fillId="2" borderId="0" xfId="0" applyFont="1" applyFill="1"/>
    <xf numFmtId="0" fontId="23" fillId="5" borderId="1" xfId="0" applyFont="1" applyFill="1" applyBorder="1" applyAlignment="1" applyProtection="1">
      <alignment horizontal="center" vertical="center"/>
      <protection locked="0"/>
    </xf>
    <xf numFmtId="0" fontId="19" fillId="6" borderId="1" xfId="0" applyFont="1" applyFill="1" applyBorder="1" applyAlignment="1">
      <alignment horizontal="center" vertical="center"/>
    </xf>
    <xf numFmtId="0" fontId="18" fillId="0" borderId="26" xfId="0" applyFont="1" applyBorder="1" applyAlignment="1">
      <alignment horizontal="center" vertical="center" wrapText="1"/>
    </xf>
    <xf numFmtId="0" fontId="18" fillId="0" borderId="13" xfId="0" applyFont="1" applyBorder="1" applyAlignment="1">
      <alignment horizontal="center" vertical="center" wrapText="1"/>
    </xf>
    <xf numFmtId="0" fontId="20" fillId="5" borderId="8"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0" fontId="0" fillId="0" borderId="5" xfId="0" applyBorder="1" applyAlignment="1" applyProtection="1">
      <alignment wrapText="1"/>
      <protection locked="0"/>
    </xf>
    <xf numFmtId="0" fontId="11" fillId="0" borderId="1"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21" fillId="0" borderId="5" xfId="0" applyFont="1" applyBorder="1" applyAlignment="1" applyProtection="1">
      <alignment vertical="center" wrapText="1"/>
      <protection locked="0"/>
    </xf>
    <xf numFmtId="0" fontId="11" fillId="0" borderId="6" xfId="0" applyFont="1" applyBorder="1" applyAlignment="1" applyProtection="1">
      <alignment vertical="center" wrapText="1"/>
      <protection locked="0"/>
    </xf>
    <xf numFmtId="0" fontId="21" fillId="0" borderId="7" xfId="0" applyFont="1" applyBorder="1" applyAlignment="1" applyProtection="1">
      <alignment vertical="center" wrapText="1"/>
      <protection locked="0"/>
    </xf>
    <xf numFmtId="0" fontId="0" fillId="0" borderId="12" xfId="0"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wrapText="1"/>
    </xf>
    <xf numFmtId="0" fontId="0" fillId="0" borderId="1" xfId="0" applyBorder="1" applyAlignment="1">
      <alignment horizontal="left" vertical="center" wrapText="1"/>
    </xf>
    <xf numFmtId="0" fontId="7" fillId="0" borderId="4"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0" fillId="0" borderId="1" xfId="0" applyBorder="1" applyAlignment="1">
      <alignment horizontal="center" vertical="center" wrapText="1"/>
    </xf>
    <xf numFmtId="0" fontId="13" fillId="8" borderId="15" xfId="0" applyFont="1" applyFill="1" applyBorder="1" applyAlignment="1">
      <alignment horizontal="left" vertical="center" wrapText="1"/>
    </xf>
    <xf numFmtId="0" fontId="13" fillId="8" borderId="20" xfId="0" applyFont="1" applyFill="1" applyBorder="1" applyAlignment="1">
      <alignment horizontal="left" vertical="center" wrapText="1"/>
    </xf>
    <xf numFmtId="0" fontId="13" fillId="8" borderId="29" xfId="0" applyFont="1" applyFill="1" applyBorder="1" applyAlignment="1">
      <alignment horizontal="left" vertical="center" wrapText="1"/>
    </xf>
    <xf numFmtId="0" fontId="18" fillId="0" borderId="20" xfId="0" applyFont="1" applyBorder="1" applyAlignment="1">
      <alignment horizontal="center" vertical="center" wrapText="1"/>
    </xf>
    <xf numFmtId="0" fontId="18" fillId="0" borderId="29" xfId="0" applyFont="1" applyBorder="1" applyAlignment="1">
      <alignment horizontal="center" vertical="center" wrapText="1"/>
    </xf>
    <xf numFmtId="0" fontId="0" fillId="0" borderId="0" xfId="0" applyFont="1" applyAlignment="1">
      <alignment horizontal="left" vertical="top" wrapText="1"/>
    </xf>
    <xf numFmtId="0" fontId="10" fillId="0" borderId="10" xfId="0" applyFont="1" applyBorder="1" applyAlignment="1">
      <alignment horizontal="center" vertical="center"/>
    </xf>
    <xf numFmtId="0" fontId="10" fillId="0" borderId="27" xfId="0" applyFont="1" applyBorder="1" applyAlignment="1">
      <alignment horizontal="center" vertical="center"/>
    </xf>
    <xf numFmtId="0" fontId="10" fillId="0" borderId="26" xfId="0" applyFont="1" applyBorder="1" applyAlignment="1">
      <alignment horizontal="center" vertical="center"/>
    </xf>
    <xf numFmtId="0" fontId="10" fillId="0" borderId="30" xfId="0" applyFont="1" applyBorder="1" applyAlignment="1">
      <alignment horizontal="center" vertical="center"/>
    </xf>
    <xf numFmtId="0" fontId="10" fillId="0" borderId="0" xfId="0" applyFont="1" applyBorder="1" applyAlignment="1">
      <alignment horizontal="center" vertical="center"/>
    </xf>
    <xf numFmtId="0" fontId="10" fillId="0" borderId="24" xfId="0" applyFont="1" applyBorder="1" applyAlignment="1">
      <alignment horizontal="center" vertical="center"/>
    </xf>
    <xf numFmtId="0" fontId="10" fillId="0" borderId="21" xfId="0" applyFont="1" applyBorder="1" applyAlignment="1">
      <alignment horizontal="center" vertical="center"/>
    </xf>
    <xf numFmtId="0" fontId="10" fillId="0" borderId="23" xfId="0" applyFont="1" applyBorder="1" applyAlignment="1">
      <alignment horizontal="center" vertical="center"/>
    </xf>
    <xf numFmtId="0" fontId="10" fillId="0" borderId="26" xfId="0" applyFont="1" applyBorder="1" applyAlignment="1">
      <alignment horizontal="center" vertical="center" wrapText="1"/>
    </xf>
    <xf numFmtId="0" fontId="2" fillId="0" borderId="24" xfId="0" applyFont="1" applyBorder="1" applyAlignment="1">
      <alignment horizontal="center" vertical="center" wrapText="1"/>
    </xf>
    <xf numFmtId="0" fontId="21" fillId="0" borderId="16" xfId="0"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14" xfId="0" applyFont="1" applyBorder="1" applyAlignment="1" applyProtection="1">
      <alignment horizontal="left" vertical="center" wrapText="1"/>
      <protection locked="0"/>
    </xf>
    <xf numFmtId="0" fontId="0" fillId="0" borderId="28" xfId="0" applyBorder="1" applyAlignment="1">
      <alignment horizontal="left" vertical="center"/>
    </xf>
    <xf numFmtId="0" fontId="0" fillId="0" borderId="19" xfId="0" applyBorder="1" applyAlignment="1">
      <alignment horizontal="left" vertical="center"/>
    </xf>
    <xf numFmtId="0" fontId="0" fillId="0" borderId="3" xfId="0" applyBorder="1" applyAlignment="1">
      <alignment horizontal="left" vertical="center"/>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0" fillId="0" borderId="4" xfId="0" applyFont="1" applyBorder="1" applyAlignment="1">
      <alignment horizontal="left" vertical="center" wrapText="1"/>
    </xf>
    <xf numFmtId="0" fontId="0" fillId="0" borderId="1" xfId="0" applyFont="1" applyBorder="1" applyAlignment="1">
      <alignment horizontal="left" vertical="center" wrapText="1"/>
    </xf>
    <xf numFmtId="0" fontId="0" fillId="0" borderId="4" xfId="0" applyFont="1" applyBorder="1" applyAlignment="1">
      <alignment horizontal="left" vertical="center"/>
    </xf>
    <xf numFmtId="0" fontId="0" fillId="0" borderId="1" xfId="0" applyFont="1" applyBorder="1" applyAlignment="1">
      <alignment horizontal="left" vertical="center"/>
    </xf>
    <xf numFmtId="0" fontId="21" fillId="0" borderId="16" xfId="0" applyFont="1" applyBorder="1" applyAlignment="1" applyProtection="1">
      <alignment horizontal="center" vertical="center" wrapText="1"/>
      <protection locked="0"/>
    </xf>
    <xf numFmtId="0" fontId="21" fillId="0" borderId="14" xfId="0" applyFont="1" applyBorder="1" applyAlignment="1" applyProtection="1">
      <alignment horizontal="center" vertical="center" wrapText="1"/>
      <protection locked="0"/>
    </xf>
    <xf numFmtId="0" fontId="8" fillId="0" borderId="14"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8" fillId="0" borderId="22" xfId="0" applyFont="1" applyBorder="1" applyAlignment="1" applyProtection="1">
      <alignment horizontal="left" vertical="center" wrapText="1"/>
      <protection locked="0"/>
    </xf>
    <xf numFmtId="0" fontId="7" fillId="0" borderId="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4" xfId="0" applyBorder="1" applyAlignment="1">
      <alignment horizontal="center" vertical="center" wrapText="1"/>
    </xf>
    <xf numFmtId="0" fontId="0" fillId="0" borderId="28" xfId="0" applyFont="1" applyBorder="1" applyAlignment="1">
      <alignment horizontal="left" vertical="center" wrapText="1"/>
    </xf>
    <xf numFmtId="0" fontId="0" fillId="0" borderId="19" xfId="0" applyFont="1" applyBorder="1" applyAlignment="1">
      <alignment horizontal="left" vertical="center" wrapText="1"/>
    </xf>
    <xf numFmtId="0" fontId="0" fillId="0" borderId="3" xfId="0" applyFont="1" applyBorder="1" applyAlignment="1">
      <alignment horizontal="left" vertical="center" wrapText="1"/>
    </xf>
    <xf numFmtId="0" fontId="0" fillId="0" borderId="28" xfId="0" applyBorder="1" applyAlignment="1">
      <alignment horizontal="left" vertical="center" wrapText="1"/>
    </xf>
    <xf numFmtId="0" fontId="0" fillId="0" borderId="19" xfId="0" applyBorder="1" applyAlignment="1">
      <alignment horizontal="left" vertical="center" wrapText="1"/>
    </xf>
    <xf numFmtId="0" fontId="0" fillId="0" borderId="3" xfId="0" applyBorder="1" applyAlignment="1">
      <alignment horizontal="left" vertical="center" wrapText="1"/>
    </xf>
    <xf numFmtId="0" fontId="14" fillId="4" borderId="2" xfId="0" applyFont="1" applyFill="1" applyBorder="1" applyAlignment="1">
      <alignment horizontal="center"/>
    </xf>
    <xf numFmtId="0" fontId="14" fillId="4" borderId="19" xfId="0" applyFont="1" applyFill="1" applyBorder="1" applyAlignment="1">
      <alignment horizontal="center"/>
    </xf>
    <xf numFmtId="0" fontId="14" fillId="4" borderId="3" xfId="0" applyFont="1" applyFill="1" applyBorder="1" applyAlignment="1">
      <alignment horizontal="center"/>
    </xf>
    <xf numFmtId="0" fontId="5" fillId="3" borderId="0" xfId="0" applyFont="1" applyFill="1" applyAlignment="1">
      <alignment horizontal="center"/>
    </xf>
  </cellXfs>
  <cellStyles count="1">
    <cellStyle name="Standard" xfId="0" builtinId="0"/>
  </cellStyles>
  <dxfs count="15">
    <dxf>
      <fill>
        <patternFill patternType="darkUp"/>
      </fill>
    </dxf>
    <dxf>
      <fill>
        <patternFill patternType="darkUp"/>
      </fill>
      <border>
        <vertical/>
        <horizontal/>
      </border>
    </dxf>
    <dxf>
      <font>
        <color auto="1"/>
      </font>
      <fill>
        <patternFill patternType="darkDown"/>
      </fill>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1"/>
  <sheetViews>
    <sheetView tabSelected="1" topLeftCell="A34" zoomScale="85" zoomScaleNormal="85" zoomScaleSheetLayoutView="80" workbookViewId="0">
      <selection activeCell="F55" sqref="F55"/>
    </sheetView>
  </sheetViews>
  <sheetFormatPr baseColWidth="10" defaultRowHeight="14.25" x14ac:dyDescent="0.2"/>
  <cols>
    <col min="1" max="1" width="14.875" customWidth="1"/>
    <col min="2" max="2" width="12.5" customWidth="1"/>
    <col min="3" max="3" width="22.125" customWidth="1"/>
    <col min="4" max="4" width="13.25" customWidth="1"/>
    <col min="5" max="5" width="26.375" customWidth="1"/>
    <col min="6" max="6" width="16.25" style="3" customWidth="1"/>
    <col min="7" max="7" width="92.75" customWidth="1"/>
    <col min="8" max="8" width="11" style="4"/>
  </cols>
  <sheetData>
    <row r="1" spans="1:7" ht="27.75" x14ac:dyDescent="0.4">
      <c r="A1" s="10" t="s">
        <v>16</v>
      </c>
      <c r="B1" s="10"/>
    </row>
    <row r="2" spans="1:7" ht="27.75" x14ac:dyDescent="0.4">
      <c r="A2" s="10"/>
      <c r="B2" s="10"/>
    </row>
    <row r="3" spans="1:7" ht="18" x14ac:dyDescent="0.25">
      <c r="A3" s="5" t="s">
        <v>81</v>
      </c>
      <c r="B3" s="5"/>
    </row>
    <row r="4" spans="1:7" ht="106.5" customHeight="1" x14ac:dyDescent="0.2">
      <c r="A4" s="79" t="s">
        <v>87</v>
      </c>
      <c r="B4" s="79"/>
      <c r="C4" s="79"/>
      <c r="D4" s="79"/>
      <c r="E4" s="79"/>
      <c r="F4" s="79"/>
      <c r="G4" s="79"/>
    </row>
    <row r="5" spans="1:7" ht="18" x14ac:dyDescent="0.25">
      <c r="A5" s="5"/>
      <c r="B5" s="5"/>
    </row>
    <row r="6" spans="1:7" ht="18" x14ac:dyDescent="0.25">
      <c r="A6" s="5" t="s">
        <v>78</v>
      </c>
      <c r="B6" s="5"/>
    </row>
    <row r="7" spans="1:7" ht="18" x14ac:dyDescent="0.25">
      <c r="A7" s="45"/>
      <c r="B7" s="41" t="s">
        <v>88</v>
      </c>
    </row>
    <row r="8" spans="1:7" ht="18" x14ac:dyDescent="0.25">
      <c r="A8" s="46"/>
      <c r="B8" s="41" t="s">
        <v>82</v>
      </c>
    </row>
    <row r="9" spans="1:7" ht="18" x14ac:dyDescent="0.25">
      <c r="A9" s="44"/>
      <c r="B9" s="41" t="s">
        <v>79</v>
      </c>
    </row>
    <row r="10" spans="1:7" x14ac:dyDescent="0.2">
      <c r="B10" s="41" t="s">
        <v>80</v>
      </c>
    </row>
    <row r="11" spans="1:7" ht="18" x14ac:dyDescent="0.25">
      <c r="A11" s="5"/>
      <c r="B11" s="5"/>
    </row>
    <row r="12" spans="1:7" ht="14.25" customHeight="1" x14ac:dyDescent="0.2">
      <c r="A12" s="2"/>
      <c r="B12" s="2"/>
    </row>
    <row r="13" spans="1:7" ht="14.25" customHeight="1" thickBot="1" x14ac:dyDescent="0.25">
      <c r="A13" s="2"/>
      <c r="B13" s="2"/>
    </row>
    <row r="14" spans="1:7" ht="15" customHeight="1" thickBot="1" x14ac:dyDescent="0.25">
      <c r="A14" s="80" t="s">
        <v>6</v>
      </c>
      <c r="B14" s="81"/>
      <c r="C14" s="82"/>
      <c r="D14" s="86" t="s">
        <v>7</v>
      </c>
      <c r="E14" s="77" t="s">
        <v>18</v>
      </c>
      <c r="F14" s="78"/>
      <c r="G14" s="88" t="s">
        <v>61</v>
      </c>
    </row>
    <row r="15" spans="1:7" ht="71.25" customHeight="1" thickBot="1" x14ac:dyDescent="0.25">
      <c r="A15" s="83"/>
      <c r="B15" s="84"/>
      <c r="C15" s="85"/>
      <c r="D15" s="87"/>
      <c r="E15" s="49" t="s">
        <v>142</v>
      </c>
      <c r="F15" s="50" t="s">
        <v>19</v>
      </c>
      <c r="G15" s="89"/>
    </row>
    <row r="16" spans="1:7" ht="24" thickBot="1" x14ac:dyDescent="0.25">
      <c r="A16" s="74" t="s">
        <v>74</v>
      </c>
      <c r="B16" s="75"/>
      <c r="C16" s="75"/>
      <c r="D16" s="75"/>
      <c r="E16" s="75"/>
      <c r="F16" s="75"/>
      <c r="G16" s="76"/>
    </row>
    <row r="17" spans="1:7" ht="15" customHeight="1" x14ac:dyDescent="0.2">
      <c r="A17" s="111" t="s">
        <v>17</v>
      </c>
      <c r="B17" s="108" t="s">
        <v>90</v>
      </c>
      <c r="C17" s="13" t="s">
        <v>28</v>
      </c>
      <c r="D17" s="11" t="s">
        <v>0</v>
      </c>
      <c r="E17" s="37"/>
      <c r="F17" s="51">
        <v>0</v>
      </c>
      <c r="G17" s="106" t="s">
        <v>91</v>
      </c>
    </row>
    <row r="18" spans="1:7" ht="15" customHeight="1" x14ac:dyDescent="0.2">
      <c r="A18" s="111"/>
      <c r="B18" s="109"/>
      <c r="C18" s="6" t="s">
        <v>50</v>
      </c>
      <c r="D18" s="7" t="s">
        <v>3</v>
      </c>
      <c r="E18" s="36">
        <v>180</v>
      </c>
      <c r="F18" s="52" t="s">
        <v>60</v>
      </c>
      <c r="G18" s="107"/>
    </row>
    <row r="19" spans="1:7" ht="15" customHeight="1" x14ac:dyDescent="0.2">
      <c r="A19" s="111"/>
      <c r="B19" s="109"/>
      <c r="C19" s="6" t="s">
        <v>30</v>
      </c>
      <c r="D19" s="7" t="s">
        <v>0</v>
      </c>
      <c r="E19" s="36"/>
      <c r="F19" s="52">
        <v>0</v>
      </c>
      <c r="G19" s="107"/>
    </row>
    <row r="20" spans="1:7" ht="15" customHeight="1" x14ac:dyDescent="0.2">
      <c r="A20" s="111"/>
      <c r="B20" s="109"/>
      <c r="C20" s="6" t="s">
        <v>50</v>
      </c>
      <c r="D20" s="7" t="s">
        <v>3</v>
      </c>
      <c r="E20" s="36">
        <v>250</v>
      </c>
      <c r="F20" s="52" t="s">
        <v>60</v>
      </c>
      <c r="G20" s="107"/>
    </row>
    <row r="21" spans="1:7" ht="15" customHeight="1" x14ac:dyDescent="0.2">
      <c r="A21" s="111"/>
      <c r="B21" s="109"/>
      <c r="C21" s="6" t="s">
        <v>32</v>
      </c>
      <c r="D21" s="7" t="s">
        <v>0</v>
      </c>
      <c r="E21" s="36"/>
      <c r="F21" s="52">
        <v>0</v>
      </c>
      <c r="G21" s="107"/>
    </row>
    <row r="22" spans="1:7" x14ac:dyDescent="0.2">
      <c r="A22" s="111"/>
      <c r="B22" s="109"/>
      <c r="C22" s="6" t="s">
        <v>50</v>
      </c>
      <c r="D22" s="7" t="s">
        <v>3</v>
      </c>
      <c r="E22" s="36">
        <v>340</v>
      </c>
      <c r="F22" s="52" t="s">
        <v>60</v>
      </c>
      <c r="G22" s="107"/>
    </row>
    <row r="23" spans="1:7" ht="24.95" customHeight="1" x14ac:dyDescent="0.2">
      <c r="A23" s="111"/>
      <c r="B23" s="109"/>
      <c r="C23" s="13" t="s">
        <v>72</v>
      </c>
      <c r="D23" s="11" t="s">
        <v>0</v>
      </c>
      <c r="E23" s="40" t="s">
        <v>46</v>
      </c>
      <c r="F23" s="48">
        <f>F17+F19+F21</f>
        <v>0</v>
      </c>
      <c r="G23" s="107"/>
    </row>
    <row r="24" spans="1:7" x14ac:dyDescent="0.2">
      <c r="A24" s="111"/>
      <c r="B24" s="110" t="s">
        <v>89</v>
      </c>
      <c r="C24" s="13" t="s">
        <v>28</v>
      </c>
      <c r="D24" s="11" t="s">
        <v>0</v>
      </c>
      <c r="E24" s="37"/>
      <c r="F24" s="52">
        <v>0</v>
      </c>
      <c r="G24" s="107"/>
    </row>
    <row r="25" spans="1:7" x14ac:dyDescent="0.2">
      <c r="A25" s="111"/>
      <c r="B25" s="110"/>
      <c r="C25" s="6" t="s">
        <v>50</v>
      </c>
      <c r="D25" s="7" t="s">
        <v>3</v>
      </c>
      <c r="E25" s="36">
        <v>160</v>
      </c>
      <c r="F25" s="52" t="s">
        <v>60</v>
      </c>
      <c r="G25" s="107"/>
    </row>
    <row r="26" spans="1:7" x14ac:dyDescent="0.2">
      <c r="A26" s="111"/>
      <c r="B26" s="110"/>
      <c r="C26" s="6" t="s">
        <v>30</v>
      </c>
      <c r="D26" s="7" t="s">
        <v>0</v>
      </c>
      <c r="E26" s="36"/>
      <c r="F26" s="52">
        <v>0</v>
      </c>
      <c r="G26" s="107"/>
    </row>
    <row r="27" spans="1:7" x14ac:dyDescent="0.2">
      <c r="A27" s="111"/>
      <c r="B27" s="110"/>
      <c r="C27" s="6" t="s">
        <v>50</v>
      </c>
      <c r="D27" s="7" t="s">
        <v>3</v>
      </c>
      <c r="E27" s="36">
        <v>210</v>
      </c>
      <c r="F27" s="52" t="s">
        <v>60</v>
      </c>
      <c r="G27" s="107"/>
    </row>
    <row r="28" spans="1:7" x14ac:dyDescent="0.2">
      <c r="A28" s="111"/>
      <c r="B28" s="110"/>
      <c r="C28" s="6" t="s">
        <v>32</v>
      </c>
      <c r="D28" s="7" t="s">
        <v>0</v>
      </c>
      <c r="E28" s="36"/>
      <c r="F28" s="52">
        <v>0</v>
      </c>
      <c r="G28" s="107"/>
    </row>
    <row r="29" spans="1:7" x14ac:dyDescent="0.2">
      <c r="A29" s="111"/>
      <c r="B29" s="110"/>
      <c r="C29" s="6" t="s">
        <v>50</v>
      </c>
      <c r="D29" s="7" t="s">
        <v>3</v>
      </c>
      <c r="E29" s="36">
        <v>300</v>
      </c>
      <c r="F29" s="52" t="s">
        <v>60</v>
      </c>
      <c r="G29" s="107"/>
    </row>
    <row r="30" spans="1:7" ht="24.95" customHeight="1" x14ac:dyDescent="0.2">
      <c r="A30" s="111"/>
      <c r="B30" s="110"/>
      <c r="C30" s="13" t="s">
        <v>72</v>
      </c>
      <c r="D30" s="11" t="s">
        <v>0</v>
      </c>
      <c r="E30" s="40" t="s">
        <v>46</v>
      </c>
      <c r="F30" s="48">
        <f>F24+F26+F28</f>
        <v>0</v>
      </c>
      <c r="G30" s="104"/>
    </row>
    <row r="31" spans="1:7" ht="57" customHeight="1" x14ac:dyDescent="0.2">
      <c r="A31" s="116" t="s">
        <v>96</v>
      </c>
      <c r="B31" s="117"/>
      <c r="C31" s="118"/>
      <c r="D31" s="1" t="s">
        <v>0</v>
      </c>
      <c r="E31" s="14" t="s">
        <v>93</v>
      </c>
      <c r="F31" s="54"/>
      <c r="G31" s="104" t="s">
        <v>92</v>
      </c>
    </row>
    <row r="32" spans="1:7" ht="57" x14ac:dyDescent="0.2">
      <c r="A32" s="116" t="s">
        <v>97</v>
      </c>
      <c r="B32" s="117"/>
      <c r="C32" s="118"/>
      <c r="D32" s="12" t="s">
        <v>0</v>
      </c>
      <c r="E32" s="14" t="s">
        <v>94</v>
      </c>
      <c r="F32" s="54"/>
      <c r="G32" s="105"/>
    </row>
    <row r="33" spans="1:7" ht="28.5" customHeight="1" thickBot="1" x14ac:dyDescent="0.25">
      <c r="A33" s="116" t="s">
        <v>8</v>
      </c>
      <c r="B33" s="117"/>
      <c r="C33" s="118"/>
      <c r="D33" s="12" t="s">
        <v>0</v>
      </c>
      <c r="E33" s="14" t="s">
        <v>95</v>
      </c>
      <c r="F33" s="54"/>
      <c r="G33" s="53"/>
    </row>
    <row r="34" spans="1:7" ht="24" thickBot="1" x14ac:dyDescent="0.25">
      <c r="A34" s="74" t="s">
        <v>52</v>
      </c>
      <c r="B34" s="75"/>
      <c r="C34" s="75"/>
      <c r="D34" s="75"/>
      <c r="E34" s="75"/>
      <c r="F34" s="75"/>
      <c r="G34" s="76"/>
    </row>
    <row r="35" spans="1:7" ht="71.25" x14ac:dyDescent="0.2">
      <c r="A35" s="113" t="s">
        <v>45</v>
      </c>
      <c r="B35" s="114"/>
      <c r="C35" s="114"/>
      <c r="D35" s="115"/>
      <c r="E35" s="27" t="s">
        <v>98</v>
      </c>
      <c r="F35" s="47" t="s">
        <v>21</v>
      </c>
      <c r="G35" s="55" t="s">
        <v>99</v>
      </c>
    </row>
    <row r="36" spans="1:7" ht="18.75" x14ac:dyDescent="0.2">
      <c r="A36" s="112" t="s">
        <v>83</v>
      </c>
      <c r="B36" s="73" t="s">
        <v>90</v>
      </c>
      <c r="C36" s="64" t="s">
        <v>39</v>
      </c>
      <c r="D36" s="7" t="s">
        <v>100</v>
      </c>
      <c r="E36" s="34">
        <f>IF('Fragebogen H2'!$F$35="BZ",Hilfstabelle!C4,IF(IF(ISNUMBER('Fragebogen H2'!F18),'Fragebogen H2'!F18,'Fragebogen H2'!E18)&lt;120,0,0.0248*IF(ISNUMBER('Fragebogen H2'!F18),'Fragebogen H2'!F18,'Fragebogen H2'!E18))-1.851)</f>
        <v>10.5</v>
      </c>
      <c r="F36" s="52" t="s">
        <v>60</v>
      </c>
      <c r="G36" s="53"/>
    </row>
    <row r="37" spans="1:7" ht="28.5" x14ac:dyDescent="0.2">
      <c r="A37" s="112"/>
      <c r="B37" s="73"/>
      <c r="C37" s="64"/>
      <c r="D37" s="7" t="s">
        <v>101</v>
      </c>
      <c r="E37" s="35" t="str">
        <f>IF('Fragebogen H2'!$F$35="BZ","-",IF(IF(ISNUMBER('Fragebogen H2'!F18),'Fragebogen H2'!F18,'Fragebogen H2'!E18)&lt;120,147.2,-0.4407*IF(ISNUMBER('Fragebogen H2'!F18),'Fragebogen H2'!F18,'Fragebogen H2'!E18)+185.43))</f>
        <v>-</v>
      </c>
      <c r="F37" s="52" t="s">
        <v>60</v>
      </c>
      <c r="G37" s="53"/>
    </row>
    <row r="38" spans="1:7" ht="33" x14ac:dyDescent="0.2">
      <c r="A38" s="112"/>
      <c r="B38" s="73"/>
      <c r="C38" s="64" t="s">
        <v>40</v>
      </c>
      <c r="D38" s="7" t="s">
        <v>100</v>
      </c>
      <c r="E38" s="34">
        <f>IF('Fragebogen H2'!$F$35="BZ",Hilfstabelle!C5,IF(IF(ISNUMBER('Fragebogen H2'!F20),'Fragebogen H2'!F20,'Fragebogen H2'!E20)&lt;120,0,0.019*IF(ISNUMBER('Fragebogen H2'!F20),'Fragebogen H2'!F20,'Fragebogen H2'!E20))-1.6442)</f>
        <v>9.5</v>
      </c>
      <c r="F38" s="52" t="s">
        <v>60</v>
      </c>
      <c r="G38" s="53"/>
    </row>
    <row r="39" spans="1:7" ht="42.75" x14ac:dyDescent="0.2">
      <c r="A39" s="112"/>
      <c r="B39" s="73"/>
      <c r="C39" s="64"/>
      <c r="D39" s="7" t="s">
        <v>101</v>
      </c>
      <c r="E39" s="35" t="str">
        <f>IF('Fragebogen H2'!$F$35="BZ","-",IF(IF(ISNUMBER('Fragebogen H2'!F20),'Fragebogen H2'!F20,'Fragebogen H2'!E20)&lt;120,122.9,0.0011*IF(ISNUMBER('Fragebogen H2'!F20),'Fragebogen H2'!F20,'Fragebogen H2'!E20)^2-0.8899*IF(ISNUMBER('Fragebogen H2'!F20),'Fragebogen H2'!F20,'Fragebogen H2'!E20)+228.49))</f>
        <v>-</v>
      </c>
      <c r="F39" s="52" t="s">
        <v>60</v>
      </c>
      <c r="G39" s="53"/>
    </row>
    <row r="40" spans="1:7" ht="33" x14ac:dyDescent="0.2">
      <c r="A40" s="112"/>
      <c r="B40" s="73"/>
      <c r="C40" s="64" t="s">
        <v>41</v>
      </c>
      <c r="D40" s="7" t="s">
        <v>71</v>
      </c>
      <c r="E40" s="34">
        <f>IF('Fragebogen H2'!$F$35="BZ",Hilfstabelle!C6,IF(IF(ISNUMBER('Fragebogen H2'!F22),'Fragebogen H2'!F22,'Fragebogen H2'!E22)&lt;120,0,3.5))</f>
        <v>9</v>
      </c>
      <c r="F40" s="52" t="s">
        <v>60</v>
      </c>
      <c r="G40" s="53"/>
    </row>
    <row r="41" spans="1:7" ht="28.5" x14ac:dyDescent="0.2">
      <c r="A41" s="112"/>
      <c r="B41" s="73"/>
      <c r="C41" s="64"/>
      <c r="D41" s="7" t="s">
        <v>101</v>
      </c>
      <c r="E41" s="35" t="str">
        <f>IF('Fragebogen H2'!$F$35="BZ","-",IF(IF(ISNUMBER('Fragebogen H2'!F22),'Fragebogen H2'!F22,'Fragebogen H2'!E22)&lt;120,109,60))</f>
        <v>-</v>
      </c>
      <c r="F41" s="52" t="s">
        <v>60</v>
      </c>
      <c r="G41" s="53"/>
    </row>
    <row r="42" spans="1:7" ht="18.75" x14ac:dyDescent="0.2">
      <c r="A42" s="112"/>
      <c r="B42" s="73" t="s">
        <v>102</v>
      </c>
      <c r="C42" s="64" t="s">
        <v>39</v>
      </c>
      <c r="D42" s="7" t="s">
        <v>100</v>
      </c>
      <c r="E42" s="34">
        <f>IF('Fragebogen H2'!$F$35="BZ",Hilfstabelle!C4*(1+Hilfstabelle!$C$9),IF(IF(ISNUMBER('Fragebogen H2'!F25),'Fragebogen H2'!F25,'Fragebogen H2'!E25)&lt;120,0,0.0282*IF(ISNUMBER('Fragebogen H2'!F25),'Fragebogen H2'!F25,'Fragebogen H2'!E25))+2.8582)</f>
        <v>14.7</v>
      </c>
      <c r="F42" s="52" t="s">
        <v>60</v>
      </c>
      <c r="G42" s="53"/>
    </row>
    <row r="43" spans="1:7" ht="28.5" x14ac:dyDescent="0.2">
      <c r="A43" s="112"/>
      <c r="B43" s="73"/>
      <c r="C43" s="64"/>
      <c r="D43" s="7" t="s">
        <v>101</v>
      </c>
      <c r="E43" s="35" t="str">
        <f>IF('Fragebogen H2'!$F$35="BZ","-",IF(IF(ISNUMBER('Fragebogen H2'!F25),'Fragebogen H2'!F25,'Fragebogen H2'!E25)&lt;120,200,-0.4945*IF(ISNUMBER('Fragebogen H2'!F25),'Fragebogen H2'!F25,'Fragebogen H2'!E25)+194.09))</f>
        <v>-</v>
      </c>
      <c r="F43" s="52" t="s">
        <v>60</v>
      </c>
      <c r="G43" s="53"/>
    </row>
    <row r="44" spans="1:7" ht="18.75" x14ac:dyDescent="0.2">
      <c r="A44" s="112"/>
      <c r="B44" s="73"/>
      <c r="C44" s="64" t="s">
        <v>40</v>
      </c>
      <c r="D44" s="7" t="s">
        <v>100</v>
      </c>
      <c r="E44" s="34">
        <f>IF('Fragebogen H2'!$F$35="BZ",Hilfstabelle!C5*(1+Hilfstabelle!$C$9),IF(IF(ISNUMBER('Fragebogen H2'!F27),'Fragebogen H2'!F27,'Fragebogen H2'!E27)&lt;120,0,0.0226*IF(ISNUMBER('Fragebogen H2'!F27),'Fragebogen H2'!F27,'Fragebogen H2'!E27))+1.5808)</f>
        <v>13.299999999999999</v>
      </c>
      <c r="F44" s="52" t="s">
        <v>60</v>
      </c>
      <c r="G44" s="53"/>
    </row>
    <row r="45" spans="1:7" ht="28.5" x14ac:dyDescent="0.2">
      <c r="A45" s="112"/>
      <c r="B45" s="73"/>
      <c r="C45" s="64"/>
      <c r="D45" s="7" t="s">
        <v>101</v>
      </c>
      <c r="E45" s="35" t="str">
        <f>IF('Fragebogen H2'!$F$35="BZ","-",IF(IF(ISNUMBER('Fragebogen H2'!F27),'Fragebogen H2'!F27,'Fragebogen H2'!E27)&lt;120,174.5,-0.2565*IF(ISNUMBER('Fragebogen H2'!F27),'Fragebogen H2'!F27,'Fragebogen H2'!E27)+142.03))</f>
        <v>-</v>
      </c>
      <c r="F45" s="52" t="s">
        <v>60</v>
      </c>
      <c r="G45" s="53"/>
    </row>
    <row r="46" spans="1:7" ht="18.75" x14ac:dyDescent="0.2">
      <c r="A46" s="112"/>
      <c r="B46" s="73"/>
      <c r="C46" s="64" t="s">
        <v>41</v>
      </c>
      <c r="D46" s="7" t="s">
        <v>100</v>
      </c>
      <c r="E46" s="34">
        <f>IF('Fragebogen H2'!$F$35="BZ",Hilfstabelle!C6*(1+Hilfstabelle!$C$9),IF(IF(ISNUMBER('Fragebogen H2'!F29),'Fragebogen H2'!F29,'Fragebogen H2'!E29)&lt;120,0,0.0292*IF(ISNUMBER('Fragebogen H2'!F29),'Fragebogen H2'!F29,'Fragebogen H2'!E29))-1.9288)</f>
        <v>12.6</v>
      </c>
      <c r="F46" s="52" t="s">
        <v>60</v>
      </c>
      <c r="G46" s="53"/>
    </row>
    <row r="47" spans="1:7" ht="28.5" x14ac:dyDescent="0.2">
      <c r="A47" s="112"/>
      <c r="B47" s="73"/>
      <c r="C47" s="64"/>
      <c r="D47" s="7" t="s">
        <v>101</v>
      </c>
      <c r="E47" s="35" t="str">
        <f>IF('Fragebogen H2'!$F$35="BZ","-",IF(IF(ISNUMBER('Fragebogen H2'!F29),'Fragebogen H2'!F29,'Fragebogen H2'!E29)&lt;120,160,-0.3261*IF(ISNUMBER('Fragebogen H2'!F29),'Fragebogen H2'!F29,'Fragebogen H2'!E29)+168.31))</f>
        <v>-</v>
      </c>
      <c r="F47" s="52" t="s">
        <v>60</v>
      </c>
      <c r="G47" s="53"/>
    </row>
    <row r="48" spans="1:7" ht="42.75" x14ac:dyDescent="0.2">
      <c r="A48" s="96" t="s">
        <v>103</v>
      </c>
      <c r="B48" s="97"/>
      <c r="C48" s="97"/>
      <c r="D48" s="28" t="s">
        <v>5</v>
      </c>
      <c r="E48" s="14" t="s">
        <v>107</v>
      </c>
      <c r="F48" s="54"/>
      <c r="G48" s="55" t="s">
        <v>106</v>
      </c>
    </row>
    <row r="49" spans="1:7" ht="29.25" customHeight="1" x14ac:dyDescent="0.2">
      <c r="A49" s="63" t="s">
        <v>109</v>
      </c>
      <c r="B49" s="64"/>
      <c r="C49" s="64"/>
      <c r="D49" s="8" t="s">
        <v>75</v>
      </c>
      <c r="E49" s="30" t="s">
        <v>46</v>
      </c>
      <c r="F49" s="29">
        <f>Hilfstabelle!C29+Hilfstabelle!D29</f>
        <v>0</v>
      </c>
      <c r="G49" s="53"/>
    </row>
    <row r="50" spans="1:7" x14ac:dyDescent="0.2">
      <c r="A50" s="63" t="s">
        <v>104</v>
      </c>
      <c r="B50" s="64"/>
      <c r="C50" s="64"/>
      <c r="D50" s="8" t="s">
        <v>51</v>
      </c>
      <c r="E50" s="30" t="s">
        <v>46</v>
      </c>
      <c r="F50" s="29" t="str">
        <f>IF(F35="BZ","-",Hilfstabelle!C30+Hilfstabelle!D30)</f>
        <v>-</v>
      </c>
      <c r="G50" s="42"/>
    </row>
    <row r="51" spans="1:7" ht="33" x14ac:dyDescent="0.2">
      <c r="A51" s="63" t="s">
        <v>105</v>
      </c>
      <c r="B51" s="64"/>
      <c r="C51" s="64"/>
      <c r="D51" s="8" t="s">
        <v>47</v>
      </c>
      <c r="E51" s="33">
        <v>2</v>
      </c>
      <c r="F51" s="52" t="s">
        <v>60</v>
      </c>
      <c r="G51" s="55" t="s">
        <v>108</v>
      </c>
    </row>
    <row r="52" spans="1:7" ht="78" customHeight="1" thickBot="1" x14ac:dyDescent="0.25">
      <c r="A52" s="63" t="s">
        <v>48</v>
      </c>
      <c r="B52" s="64"/>
      <c r="C52" s="64"/>
      <c r="D52" s="8" t="s">
        <v>76</v>
      </c>
      <c r="E52" s="30" t="s">
        <v>46</v>
      </c>
      <c r="F52" s="29">
        <f>IF(ISNUMBER(F51),F51,E51)*F49</f>
        <v>0</v>
      </c>
      <c r="G52" s="55" t="s">
        <v>110</v>
      </c>
    </row>
    <row r="53" spans="1:7" ht="24" thickBot="1" x14ac:dyDescent="0.25">
      <c r="A53" s="74" t="s">
        <v>62</v>
      </c>
      <c r="B53" s="75"/>
      <c r="C53" s="75"/>
      <c r="D53" s="75"/>
      <c r="E53" s="75"/>
      <c r="F53" s="75"/>
      <c r="G53" s="76"/>
    </row>
    <row r="54" spans="1:7" s="4" customFormat="1" ht="84" customHeight="1" x14ac:dyDescent="0.2">
      <c r="A54" s="65" t="s">
        <v>112</v>
      </c>
      <c r="B54" s="66"/>
      <c r="C54" s="66"/>
      <c r="D54" s="31" t="s">
        <v>5</v>
      </c>
      <c r="E54" s="38" t="s">
        <v>121</v>
      </c>
      <c r="F54" s="54"/>
      <c r="G54" s="56" t="s">
        <v>111</v>
      </c>
    </row>
    <row r="55" spans="1:7" s="4" customFormat="1" ht="28.5" x14ac:dyDescent="0.2">
      <c r="A55" s="96" t="s">
        <v>117</v>
      </c>
      <c r="B55" s="97"/>
      <c r="C55" s="97"/>
      <c r="D55" s="8" t="s">
        <v>2</v>
      </c>
      <c r="E55" s="38" t="s">
        <v>120</v>
      </c>
      <c r="F55" s="54"/>
      <c r="G55" s="90" t="s">
        <v>86</v>
      </c>
    </row>
    <row r="56" spans="1:7" ht="51" customHeight="1" x14ac:dyDescent="0.2">
      <c r="A56" s="63" t="s">
        <v>118</v>
      </c>
      <c r="B56" s="64"/>
      <c r="C56" s="64"/>
      <c r="D56" s="8" t="s">
        <v>4</v>
      </c>
      <c r="E56" s="38" t="s">
        <v>122</v>
      </c>
      <c r="F56" s="54"/>
      <c r="G56" s="92"/>
    </row>
    <row r="57" spans="1:7" ht="47.25" x14ac:dyDescent="0.2">
      <c r="A57" s="65" t="s">
        <v>119</v>
      </c>
      <c r="B57" s="66"/>
      <c r="C57" s="66"/>
      <c r="D57" s="31" t="s">
        <v>5</v>
      </c>
      <c r="E57" s="38" t="s">
        <v>113</v>
      </c>
      <c r="F57" s="54"/>
      <c r="G57" s="56" t="s">
        <v>123</v>
      </c>
    </row>
    <row r="58" spans="1:7" s="4" customFormat="1" ht="63.75" customHeight="1" x14ac:dyDescent="0.2">
      <c r="A58" s="67" t="s">
        <v>9</v>
      </c>
      <c r="B58" s="68"/>
      <c r="C58" s="39" t="s">
        <v>64</v>
      </c>
      <c r="D58" s="31" t="s">
        <v>10</v>
      </c>
      <c r="E58" s="38" t="s">
        <v>125</v>
      </c>
      <c r="F58" s="54"/>
      <c r="G58" s="56"/>
    </row>
    <row r="59" spans="1:7" s="4" customFormat="1" ht="59.25" customHeight="1" x14ac:dyDescent="0.2">
      <c r="A59" s="69"/>
      <c r="B59" s="70"/>
      <c r="C59" s="39" t="s">
        <v>124</v>
      </c>
      <c r="D59" s="32" t="s">
        <v>63</v>
      </c>
      <c r="E59" s="38" t="s">
        <v>114</v>
      </c>
      <c r="F59" s="54"/>
      <c r="G59" s="56" t="s">
        <v>126</v>
      </c>
    </row>
    <row r="60" spans="1:7" s="4" customFormat="1" ht="47.25" x14ac:dyDescent="0.2">
      <c r="A60" s="71"/>
      <c r="B60" s="72"/>
      <c r="C60" s="39" t="s">
        <v>130</v>
      </c>
      <c r="D60" s="32" t="s">
        <v>10</v>
      </c>
      <c r="E60" s="38" t="s">
        <v>128</v>
      </c>
      <c r="F60" s="54"/>
      <c r="G60" s="56" t="s">
        <v>127</v>
      </c>
    </row>
    <row r="61" spans="1:7" s="4" customFormat="1" ht="42.75" x14ac:dyDescent="0.2">
      <c r="A61" s="98" t="s">
        <v>131</v>
      </c>
      <c r="B61" s="99"/>
      <c r="C61" s="99"/>
      <c r="D61" s="8" t="s">
        <v>0</v>
      </c>
      <c r="E61" s="38" t="s">
        <v>129</v>
      </c>
      <c r="F61" s="54"/>
      <c r="G61" s="56" t="s">
        <v>84</v>
      </c>
    </row>
    <row r="62" spans="1:7" s="4" customFormat="1" ht="57" x14ac:dyDescent="0.2">
      <c r="A62" s="100" t="s">
        <v>132</v>
      </c>
      <c r="B62" s="101"/>
      <c r="C62" s="101"/>
      <c r="D62" s="8" t="s">
        <v>1</v>
      </c>
      <c r="E62" s="38" t="s">
        <v>134</v>
      </c>
      <c r="F62" s="54"/>
      <c r="G62" s="102"/>
    </row>
    <row r="63" spans="1:7" s="4" customFormat="1" ht="42.75" customHeight="1" x14ac:dyDescent="0.2">
      <c r="A63" s="100"/>
      <c r="B63" s="101"/>
      <c r="C63" s="101"/>
      <c r="D63" s="8"/>
      <c r="E63" s="38" t="s">
        <v>15</v>
      </c>
      <c r="F63" s="54"/>
      <c r="G63" s="103"/>
    </row>
    <row r="64" spans="1:7" ht="43.5" thickBot="1" x14ac:dyDescent="0.25">
      <c r="A64" s="63" t="s">
        <v>133</v>
      </c>
      <c r="B64" s="64"/>
      <c r="C64" s="64"/>
      <c r="D64" s="7" t="s">
        <v>5</v>
      </c>
      <c r="E64" s="38" t="s">
        <v>135</v>
      </c>
      <c r="F64" s="54"/>
      <c r="G64" s="56" t="s">
        <v>85</v>
      </c>
    </row>
    <row r="65" spans="1:7" ht="24" thickBot="1" x14ac:dyDescent="0.25">
      <c r="A65" s="74" t="s">
        <v>73</v>
      </c>
      <c r="B65" s="75"/>
      <c r="C65" s="75"/>
      <c r="D65" s="75"/>
      <c r="E65" s="75"/>
      <c r="F65" s="75"/>
      <c r="G65" s="76"/>
    </row>
    <row r="66" spans="1:7" s="4" customFormat="1" ht="28.5" x14ac:dyDescent="0.2">
      <c r="A66" s="61" t="s">
        <v>11</v>
      </c>
      <c r="B66" s="62"/>
      <c r="C66" s="62"/>
      <c r="D66" s="8" t="s">
        <v>77</v>
      </c>
      <c r="E66" s="38" t="s">
        <v>115</v>
      </c>
      <c r="F66" s="54"/>
      <c r="G66" s="90" t="s">
        <v>136</v>
      </c>
    </row>
    <row r="67" spans="1:7" s="4" customFormat="1" ht="24.95" customHeight="1" x14ac:dyDescent="0.2">
      <c r="A67" s="93" t="s">
        <v>66</v>
      </c>
      <c r="B67" s="94"/>
      <c r="C67" s="95"/>
      <c r="D67" s="8" t="s">
        <v>65</v>
      </c>
      <c r="E67" s="38" t="s">
        <v>137</v>
      </c>
      <c r="F67" s="54"/>
      <c r="G67" s="91"/>
    </row>
    <row r="68" spans="1:7" s="4" customFormat="1" ht="64.5" customHeight="1" x14ac:dyDescent="0.2">
      <c r="A68" s="93" t="s">
        <v>67</v>
      </c>
      <c r="B68" s="94"/>
      <c r="C68" s="95"/>
      <c r="D68" s="8" t="s">
        <v>65</v>
      </c>
      <c r="E68" s="38" t="s">
        <v>116</v>
      </c>
      <c r="F68" s="54"/>
      <c r="G68" s="92"/>
    </row>
    <row r="69" spans="1:7" s="4" customFormat="1" ht="66.75" customHeight="1" x14ac:dyDescent="0.2">
      <c r="A69" s="63" t="s">
        <v>12</v>
      </c>
      <c r="B69" s="64"/>
      <c r="C69" s="64"/>
      <c r="D69" s="8" t="s">
        <v>5</v>
      </c>
      <c r="E69" s="38" t="s">
        <v>138</v>
      </c>
      <c r="F69" s="54"/>
      <c r="G69" s="56"/>
    </row>
    <row r="70" spans="1:7" s="4" customFormat="1" ht="81.75" customHeight="1" x14ac:dyDescent="0.2">
      <c r="A70" s="63" t="s">
        <v>13</v>
      </c>
      <c r="B70" s="64"/>
      <c r="C70" s="64"/>
      <c r="D70" s="8" t="s">
        <v>5</v>
      </c>
      <c r="E70" s="38" t="s">
        <v>139</v>
      </c>
      <c r="F70" s="54"/>
      <c r="G70" s="56" t="s">
        <v>140</v>
      </c>
    </row>
    <row r="71" spans="1:7" s="4" customFormat="1" ht="117" customHeight="1" thickBot="1" x14ac:dyDescent="0.25">
      <c r="A71" s="59" t="s">
        <v>14</v>
      </c>
      <c r="B71" s="60"/>
      <c r="C71" s="60"/>
      <c r="D71" s="9" t="s">
        <v>5</v>
      </c>
      <c r="E71" s="43" t="s">
        <v>141</v>
      </c>
      <c r="F71" s="57"/>
      <c r="G71" s="58"/>
    </row>
  </sheetData>
  <sheetProtection algorithmName="SHA-512" hashValue="qakU/Dds3xXKsUHq51PonPEcqUpQvbrIAoUYyROoabj8SF2IB5jpfA4/j+acTXzQ6agzpXn80Cw4BXHOcpPyoQ==" saltValue="iZBhkJRn2ucqTvEdq8r6Ug==" spinCount="100000" sheet="1" objects="1" scenarios="1" selectLockedCells="1"/>
  <mergeCells count="49">
    <mergeCell ref="G62:G63"/>
    <mergeCell ref="G31:G32"/>
    <mergeCell ref="A34:G34"/>
    <mergeCell ref="G17:G30"/>
    <mergeCell ref="B17:B23"/>
    <mergeCell ref="B24:B30"/>
    <mergeCell ref="A17:A30"/>
    <mergeCell ref="C36:C37"/>
    <mergeCell ref="C38:C39"/>
    <mergeCell ref="C40:C41"/>
    <mergeCell ref="B36:B41"/>
    <mergeCell ref="A36:A47"/>
    <mergeCell ref="A35:D35"/>
    <mergeCell ref="A31:C31"/>
    <mergeCell ref="A32:C32"/>
    <mergeCell ref="A33:C33"/>
    <mergeCell ref="G66:G68"/>
    <mergeCell ref="A67:C67"/>
    <mergeCell ref="A68:C68"/>
    <mergeCell ref="A48:C48"/>
    <mergeCell ref="A49:C49"/>
    <mergeCell ref="A52:C52"/>
    <mergeCell ref="A50:C50"/>
    <mergeCell ref="A51:C51"/>
    <mergeCell ref="A53:G53"/>
    <mergeCell ref="A61:C61"/>
    <mergeCell ref="A62:C63"/>
    <mergeCell ref="A55:C55"/>
    <mergeCell ref="A56:C56"/>
    <mergeCell ref="A54:C54"/>
    <mergeCell ref="G55:G56"/>
    <mergeCell ref="A65:G65"/>
    <mergeCell ref="E14:F14"/>
    <mergeCell ref="A4:G4"/>
    <mergeCell ref="A14:C15"/>
    <mergeCell ref="D14:D15"/>
    <mergeCell ref="G14:G15"/>
    <mergeCell ref="B42:B47"/>
    <mergeCell ref="C42:C43"/>
    <mergeCell ref="C44:C45"/>
    <mergeCell ref="C46:C47"/>
    <mergeCell ref="A16:G16"/>
    <mergeCell ref="A71:C71"/>
    <mergeCell ref="A66:C66"/>
    <mergeCell ref="A69:C69"/>
    <mergeCell ref="A57:C57"/>
    <mergeCell ref="A64:C64"/>
    <mergeCell ref="A70:C70"/>
    <mergeCell ref="A58:B60"/>
  </mergeCells>
  <conditionalFormatting sqref="E36">
    <cfRule type="expression" dxfId="14" priority="15">
      <formula>ISNUMBER($F$36)</formula>
    </cfRule>
  </conditionalFormatting>
  <conditionalFormatting sqref="E37">
    <cfRule type="expression" dxfId="13" priority="13">
      <formula>ISNUMBER($F$37)</formula>
    </cfRule>
  </conditionalFormatting>
  <conditionalFormatting sqref="E38">
    <cfRule type="expression" dxfId="12" priority="12">
      <formula>ISNUMBER($F$38)</formula>
    </cfRule>
  </conditionalFormatting>
  <conditionalFormatting sqref="E39">
    <cfRule type="expression" dxfId="11" priority="11">
      <formula>ISNUMBER($F$39)</formula>
    </cfRule>
  </conditionalFormatting>
  <conditionalFormatting sqref="E40">
    <cfRule type="expression" dxfId="10" priority="10">
      <formula>ISNUMBER($F$40)</formula>
    </cfRule>
  </conditionalFormatting>
  <conditionalFormatting sqref="E41">
    <cfRule type="expression" dxfId="9" priority="9">
      <formula>ISNUMBER($F$41)</formula>
    </cfRule>
  </conditionalFormatting>
  <conditionalFormatting sqref="E42">
    <cfRule type="expression" dxfId="8" priority="8">
      <formula>ISNUMBER($F$42)</formula>
    </cfRule>
  </conditionalFormatting>
  <conditionalFormatting sqref="E43">
    <cfRule type="expression" dxfId="7" priority="7">
      <formula>ISNUMBER($F$43)</formula>
    </cfRule>
  </conditionalFormatting>
  <conditionalFormatting sqref="E44">
    <cfRule type="expression" dxfId="6" priority="6">
      <formula>ISNUMBER($F$44)</formula>
    </cfRule>
  </conditionalFormatting>
  <conditionalFormatting sqref="E45">
    <cfRule type="expression" dxfId="5" priority="5">
      <formula>ISNUMBER($F$45)</formula>
    </cfRule>
  </conditionalFormatting>
  <conditionalFormatting sqref="E46">
    <cfRule type="expression" dxfId="4" priority="4">
      <formula>ISNUMBER($F$46)</formula>
    </cfRule>
  </conditionalFormatting>
  <conditionalFormatting sqref="E47">
    <cfRule type="expression" dxfId="3" priority="3">
      <formula>ISNUMBER($F$47)</formula>
    </cfRule>
  </conditionalFormatting>
  <conditionalFormatting sqref="D37:G37 D39:G39 D41:G41 D43:G43 D45:G45 D47:G47 D50:G50">
    <cfRule type="expression" dxfId="2" priority="1">
      <formula>$F$35="BZ"</formula>
    </cfRule>
  </conditionalFormatting>
  <dataValidations count="1">
    <dataValidation type="list" allowBlank="1" showInputMessage="1" showErrorMessage="1" sqref="F35" xr:uid="{E3CE95D9-4108-4187-A72D-CB39B78F8BE7}">
      <formula1>Fahrzeuge</formula1>
    </dataValidation>
  </dataValidations>
  <printOptions horizontalCentered="1"/>
  <pageMargins left="0.70866141732283472" right="0.70866141732283472" top="0.62992125984251968" bottom="0.62992125984251968" header="0.23622047244094491" footer="0.23622047244094491"/>
  <pageSetup paperSize="9" scale="62" fitToHeight="0" orientation="landscape" horizont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36146-D964-46E3-BFC4-2D375BFC0B54}">
  <dimension ref="A1:I30"/>
  <sheetViews>
    <sheetView workbookViewId="0">
      <selection activeCell="C59" sqref="C59"/>
    </sheetView>
  </sheetViews>
  <sheetFormatPr baseColWidth="10" defaultRowHeight="14.25" x14ac:dyDescent="0.2"/>
  <cols>
    <col min="4" max="4" width="34.375" customWidth="1"/>
  </cols>
  <sheetData>
    <row r="1" spans="1:9" x14ac:dyDescent="0.2">
      <c r="A1" t="s">
        <v>37</v>
      </c>
    </row>
    <row r="3" spans="1:9" x14ac:dyDescent="0.2">
      <c r="C3" t="s">
        <v>70</v>
      </c>
    </row>
    <row r="4" spans="1:9" x14ac:dyDescent="0.2">
      <c r="A4" t="s">
        <v>38</v>
      </c>
      <c r="B4" t="s">
        <v>39</v>
      </c>
      <c r="C4">
        <v>10.5</v>
      </c>
    </row>
    <row r="5" spans="1:9" x14ac:dyDescent="0.2">
      <c r="B5" t="s">
        <v>40</v>
      </c>
      <c r="C5">
        <v>9.5</v>
      </c>
      <c r="D5" t="s">
        <v>68</v>
      </c>
    </row>
    <row r="6" spans="1:9" x14ac:dyDescent="0.2">
      <c r="B6" t="s">
        <v>41</v>
      </c>
      <c r="C6">
        <v>9</v>
      </c>
      <c r="D6" t="s">
        <v>69</v>
      </c>
    </row>
    <row r="9" spans="1:9" x14ac:dyDescent="0.2">
      <c r="A9" t="s">
        <v>42</v>
      </c>
      <c r="C9" s="26">
        <v>0.4</v>
      </c>
    </row>
    <row r="11" spans="1:9" x14ac:dyDescent="0.2">
      <c r="A11" t="s">
        <v>43</v>
      </c>
      <c r="B11" t="s">
        <v>56</v>
      </c>
    </row>
    <row r="12" spans="1:9" x14ac:dyDescent="0.2">
      <c r="A12" t="s">
        <v>21</v>
      </c>
      <c r="B12" t="s">
        <v>57</v>
      </c>
    </row>
    <row r="13" spans="1:9" x14ac:dyDescent="0.2">
      <c r="A13" t="s">
        <v>44</v>
      </c>
      <c r="B13" t="s">
        <v>58</v>
      </c>
    </row>
    <row r="14" spans="1:9" x14ac:dyDescent="0.2">
      <c r="B14" t="s">
        <v>59</v>
      </c>
    </row>
    <row r="16" spans="1:9" ht="15" x14ac:dyDescent="0.25">
      <c r="C16" t="s">
        <v>25</v>
      </c>
      <c r="D16" t="s">
        <v>26</v>
      </c>
      <c r="G16" s="122" t="s">
        <v>20</v>
      </c>
      <c r="H16" s="122"/>
      <c r="I16" s="122"/>
    </row>
    <row r="17" spans="2:9" ht="15" x14ac:dyDescent="0.25">
      <c r="B17" s="23" t="s">
        <v>33</v>
      </c>
      <c r="G17" s="15"/>
      <c r="H17" s="15"/>
      <c r="I17" s="15"/>
    </row>
    <row r="18" spans="2:9" x14ac:dyDescent="0.2">
      <c r="B18" t="s">
        <v>53</v>
      </c>
      <c r="C18">
        <f>IF(ISNUMBER('Fragebogen H2'!$F$18),'Fragebogen H2'!$F$18,'Fragebogen H2'!$E$18)*IF(ISNUMBER('Fragebogen H2'!$F$36),'Fragebogen H2'!$F$36,'Fragebogen H2'!$E$36)/100</f>
        <v>18.899999999999999</v>
      </c>
      <c r="D18">
        <f>IF(ISNUMBER('Fragebogen H2'!F25),'Fragebogen H2'!F25,'Fragebogen H2'!E25)*IF(ISNUMBER('Fragebogen H2'!$F$42),'Fragebogen H2'!$F$42,'Fragebogen H2'!$E$42)/100</f>
        <v>23.52</v>
      </c>
      <c r="G18" s="119" t="s">
        <v>22</v>
      </c>
      <c r="H18" s="120"/>
      <c r="I18" s="121"/>
    </row>
    <row r="19" spans="2:9" x14ac:dyDescent="0.2">
      <c r="B19" t="s">
        <v>54</v>
      </c>
      <c r="C19">
        <f>IF('Fragebogen H2'!$F$35="BZ",0,IF(ISNUMBER('Fragebogen H2'!$F$18),'Fragebogen H2'!$F$18,'Fragebogen H2'!$E$18)*IF(ISNUMBER('Fragebogen H2'!$F$37),'Fragebogen H2'!$F$37,'Fragebogen H2'!$E$37)/100)</f>
        <v>0</v>
      </c>
      <c r="D19">
        <f>IF('Fragebogen H2'!$F$35="BZ",0,IF(ISNUMBER('Fragebogen H2'!$F$25),'Fragebogen H2'!$F$25,'Fragebogen H2'!$E$25)*IF(ISNUMBER('Fragebogen H2'!$F$43),'Fragebogen H2'!$F$43,'Fragebogen H2'!$E$43)/100)</f>
        <v>0</v>
      </c>
      <c r="G19" s="16" t="s">
        <v>23</v>
      </c>
      <c r="H19" s="17" t="str">
        <f>IF('Fragebogen H2'!F49=0,"-",0.1573*'Fragebogen H2'!F49+381.24)</f>
        <v>-</v>
      </c>
      <c r="I19" s="18" t="s">
        <v>24</v>
      </c>
    </row>
    <row r="20" spans="2:9" x14ac:dyDescent="0.2">
      <c r="G20" s="16" t="s">
        <v>27</v>
      </c>
      <c r="H20" s="19" t="str">
        <f>IF('Fragebogen H2'!F49=0,"-",0.0028*'Fragebogen H2'!F49+1.4547)</f>
        <v>-</v>
      </c>
      <c r="I20" s="18" t="s">
        <v>24</v>
      </c>
    </row>
    <row r="21" spans="2:9" ht="15" x14ac:dyDescent="0.25">
      <c r="B21" s="23" t="s">
        <v>34</v>
      </c>
    </row>
    <row r="22" spans="2:9" x14ac:dyDescent="0.2">
      <c r="B22" t="s">
        <v>53</v>
      </c>
      <c r="C22">
        <f>IF(ISNUMBER('Fragebogen H2'!F20),'Fragebogen H2'!F20,'Fragebogen H2'!E20)*IF(ISNUMBER('Fragebogen H2'!$F$38),'Fragebogen H2'!$F$38,'Fragebogen H2'!$E$38)/100</f>
        <v>23.75</v>
      </c>
      <c r="D22">
        <f>IF(ISNUMBER('Fragebogen H2'!F27),'Fragebogen H2'!F27,'Fragebogen H2'!E27)*IF(ISNUMBER('Fragebogen H2'!$F$44),'Fragebogen H2'!$F$44,'Fragebogen H2'!$E$44)/100</f>
        <v>27.93</v>
      </c>
      <c r="G22" s="20"/>
      <c r="H22" s="21"/>
      <c r="I22" s="22"/>
    </row>
    <row r="23" spans="2:9" x14ac:dyDescent="0.2">
      <c r="B23" t="s">
        <v>54</v>
      </c>
      <c r="C23">
        <f>IF('Fragebogen H2'!$F$35="BZ",0,IF(ISNUMBER('Fragebogen H2'!$F$20),'Fragebogen H2'!$F$20,'Fragebogen H2'!$E$20)*IF(ISNUMBER('Fragebogen H2'!$F$39),'Fragebogen H2'!$F$39,'Fragebogen H2'!$E$39)/100)</f>
        <v>0</v>
      </c>
      <c r="D23">
        <f>IF('Fragebogen H2'!$F$35="BZ",0,IF(ISNUMBER('Fragebogen H2'!$F$27),'Fragebogen H2'!$F$27,'Fragebogen H2'!$E$27)*IF(ISNUMBER('Fragebogen H2'!$F$45),'Fragebogen H2'!$F$45,'Fragebogen H2'!$E$45)/100)</f>
        <v>0</v>
      </c>
      <c r="G23" s="20"/>
      <c r="H23" s="21"/>
      <c r="I23" s="22"/>
    </row>
    <row r="24" spans="2:9" x14ac:dyDescent="0.2">
      <c r="G24" s="119" t="s">
        <v>29</v>
      </c>
      <c r="H24" s="120"/>
      <c r="I24" s="121"/>
    </row>
    <row r="25" spans="2:9" ht="15" x14ac:dyDescent="0.25">
      <c r="B25" s="23" t="s">
        <v>35</v>
      </c>
      <c r="G25" s="16" t="s">
        <v>27</v>
      </c>
      <c r="H25" s="19" t="str">
        <f>IF(OR('Fragebogen H2'!F35="BZ",'Fragebogen H2'!F17+'Fragebogen H2'!F19+'Fragebogen H2'!F21+'Fragebogen H2'!F24+'Fragebogen H2'!F26+'Fragebogen H2'!F28=0),"-",0.0348*('Fragebogen H2'!F17+'Fragebogen H2'!F19+'Fragebogen H2'!F21+'Fragebogen H2'!F24+'Fragebogen H2'!F26+'Fragebogen H2'!F28)+0.0078)</f>
        <v>-</v>
      </c>
      <c r="I25" s="18" t="s">
        <v>24</v>
      </c>
    </row>
    <row r="26" spans="2:9" x14ac:dyDescent="0.2">
      <c r="B26" t="s">
        <v>53</v>
      </c>
      <c r="C26">
        <f>IF(ISNUMBER('Fragebogen H2'!F22),'Fragebogen H2'!F22,'Fragebogen H2'!E22)*IF(ISNUMBER('Fragebogen H2'!$F$40),'Fragebogen H2'!$F$40,'Fragebogen H2'!$E$40)/100</f>
        <v>30.6</v>
      </c>
      <c r="D26" s="25">
        <f>IF(ISNUMBER('Fragebogen H2'!F29),'Fragebogen H2'!F29,'Fragebogen H2'!E29)*IF(ISNUMBER('Fragebogen H2'!$F$46),'Fragebogen H2'!$F$46,'Fragebogen H2'!$E$46)/100</f>
        <v>37.799999999999997</v>
      </c>
      <c r="G26" s="119" t="s">
        <v>31</v>
      </c>
      <c r="H26" s="120"/>
      <c r="I26" s="121"/>
    </row>
    <row r="27" spans="2:9" x14ac:dyDescent="0.2">
      <c r="B27" t="s">
        <v>54</v>
      </c>
      <c r="C27">
        <f>IF('Fragebogen H2'!$F$35="BZ",0,IF(ISNUMBER('Fragebogen H2'!$F$22),'Fragebogen H2'!$F$22,'Fragebogen H2'!$E$22)*IF(ISNUMBER('Fragebogen H2'!$F$41),'Fragebogen H2'!$F$41,'Fragebogen H2'!$E$41)/100)</f>
        <v>0</v>
      </c>
      <c r="D27">
        <f>IF('Fragebogen H2'!$F$35="BZ",0,IF(ISNUMBER('Fragebogen H2'!$F$29),'Fragebogen H2'!$F$29,'Fragebogen H2'!$E$29)*IF(ISNUMBER('Fragebogen H2'!$F$47),'Fragebogen H2'!$F$47,'Fragebogen H2'!$E$47)/100)</f>
        <v>0</v>
      </c>
      <c r="G27" s="16" t="s">
        <v>23</v>
      </c>
      <c r="H27" s="17" t="str">
        <f>IF(OR('Fragebogen H2'!F35="BZ-REX",'Fragebogen H2'!F49=0),"-",0.4279*'Fragebogen H2'!F49+411.33)</f>
        <v>-</v>
      </c>
      <c r="I27" s="18" t="s">
        <v>24</v>
      </c>
    </row>
    <row r="28" spans="2:9" ht="15" x14ac:dyDescent="0.25">
      <c r="B28" s="23" t="s">
        <v>49</v>
      </c>
    </row>
    <row r="29" spans="2:9" x14ac:dyDescent="0.2">
      <c r="B29" t="s">
        <v>36</v>
      </c>
      <c r="C29" s="24">
        <f>IF(ISNUMBER('Fragebogen H2'!$F$17),'Fragebogen H2'!$F$17,0)*C18+IF(ISNUMBER('Fragebogen H2'!$F$19),'Fragebogen H2'!$F$19,0)*C22+IF(ISNUMBER('Fragebogen H2'!$F$21),'Fragebogen H2'!$F$21,0)*C26</f>
        <v>0</v>
      </c>
      <c r="D29" s="24">
        <f>IF(ISNUMBER('Fragebogen H2'!$F$24),'Fragebogen H2'!$F$24,0)*D18+IF(ISNUMBER('Fragebogen H2'!$F$26),'Fragebogen H2'!$F$26,0)*D22+IF(ISNUMBER('Fragebogen H2'!$F$28),'Fragebogen H2'!$F$28,0)*D26</f>
        <v>0</v>
      </c>
    </row>
    <row r="30" spans="2:9" x14ac:dyDescent="0.2">
      <c r="B30" t="s">
        <v>55</v>
      </c>
      <c r="C30" s="24">
        <f>IF(ISNUMBER('Fragebogen H2'!$F$17),'Fragebogen H2'!$F$17,0)*C19+IF(ISNUMBER('Fragebogen H2'!$F$19),'Fragebogen H2'!$F$19,0)*C23+IF(ISNUMBER('Fragebogen H2'!$F$21),'Fragebogen H2'!$F$21,0)*C27</f>
        <v>0</v>
      </c>
      <c r="D30" s="24">
        <f>IF(ISNUMBER('Fragebogen H2'!$F$24),'Fragebogen H2'!$F$24,0)*D19+IF(ISNUMBER('Fragebogen H2'!$F$26),'Fragebogen H2'!$F$26,0)*D23+IF(ISNUMBER('Fragebogen H2'!$F$28),'Fragebogen H2'!$F$28,0)*D27</f>
        <v>0</v>
      </c>
    </row>
  </sheetData>
  <mergeCells count="4">
    <mergeCell ref="G26:I26"/>
    <mergeCell ref="G16:I16"/>
    <mergeCell ref="G18:I18"/>
    <mergeCell ref="G24:I24"/>
  </mergeCells>
  <pageMargins left="0.7" right="0.7" top="0.78740157499999996" bottom="0.78740157499999996" header="0.3" footer="0.3"/>
  <pageSetup paperSize="9"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 id="{924E854C-8613-44F7-BEFC-BD0AF2D47137}">
            <xm:f>'Fragebogen H2'!$F$35="BZ"</xm:f>
            <x14:dxf>
              <fill>
                <patternFill patternType="darkUp"/>
              </fill>
              <border>
                <vertical/>
                <horizontal/>
              </border>
            </x14:dxf>
          </x14:cfRule>
          <xm:sqref>G24:I25</xm:sqref>
        </x14:conditionalFormatting>
        <x14:conditionalFormatting xmlns:xm="http://schemas.microsoft.com/office/excel/2006/main">
          <x14:cfRule type="expression" priority="15" id="{6CC0B510-76FD-454F-BB6D-DDFDE0D43910}">
            <xm:f>OR('Fragebogen H2'!$F$35="BZ-REX",'Fragebogen H2'!$F$49&lt;500)</xm:f>
            <x14:dxf>
              <fill>
                <patternFill patternType="darkUp"/>
              </fill>
            </x14:dxf>
          </x14:cfRule>
          <xm:sqref>G26:I27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Fragebogen H2</vt:lpstr>
      <vt:lpstr>Hilfstabelle</vt:lpstr>
      <vt:lpstr>Bevorratung</vt:lpstr>
      <vt:lpstr>'Fragebogen H2'!Druckbereich</vt:lpstr>
      <vt:lpstr>Fahrzeuge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2018-10-29T13:32:32Z</dcterms:created>
  <dcterms:modified xsi:type="dcterms:W3CDTF">2019-01-14T13:10:36Z</dcterms:modified>
</cp:coreProperties>
</file>